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llenE\Downloads\"/>
    </mc:Choice>
  </mc:AlternateContent>
  <xr:revisionPtr revIDLastSave="0" documentId="8_{783DAD00-1A27-4F79-8FA1-95AC45653CC9}" xr6:coauthVersionLast="47" xr6:coauthVersionMax="47" xr10:uidLastSave="{00000000-0000-0000-0000-000000000000}"/>
  <workbookProtection workbookAlgorithmName="SHA-512" workbookHashValue="fd7NeZ+QfFOFeqyFokmbsu0WOAcCKMyojgPMqa3BAO8pqVY/Us5HuCuLKl13m/gx67asfYI3FGV0C7oc+Lxh/g==" workbookSaltValue="dcLO14PKWaqR2xn9vezbMQ==" workbookSpinCount="100000" lockStructure="1"/>
  <bookViews>
    <workbookView xWindow="-110" yWindow="-110" windowWidth="22780" windowHeight="14660" tabRatio="811" activeTab="7" xr2:uid="{E11FF4B3-6075-4053-B784-74095E0D546E}"/>
  </bookViews>
  <sheets>
    <sheet name="Disclaimer" sheetId="19" r:id="rId1"/>
    <sheet name="Overview" sheetId="2" r:id="rId2"/>
    <sheet name="Inputs" sheetId="14" r:id="rId3"/>
    <sheet name="1. GWP risk location" sheetId="6" r:id="rId4"/>
    <sheet name="2. Distribution channel" sheetId="10" r:id="rId5"/>
    <sheet name="3. Admin expenses" sheetId="13" r:id="rId6"/>
    <sheet name="4. GWP CoB" sheetId="9" r:id="rId7"/>
    <sheet name="Output" sheetId="15" r:id="rId8"/>
    <sheet name="A. YOA P&amp;L" sheetId="16" r:id="rId9"/>
    <sheet name="B. Lloyd's charges" sheetId="1" r:id="rId10"/>
    <sheet name="Dropdowns" sheetId="17" state="hidden" r:id="rId11"/>
  </sheets>
  <externalReferences>
    <externalReference r:id="rId12"/>
  </externalReferences>
  <definedNames>
    <definedName name="_Key1" hidden="1">#REF!</definedName>
    <definedName name="_Order1" hidden="1">255</definedName>
    <definedName name="_Sort" hidden="1">#REF!</definedName>
    <definedName name="FX">Overview!#REF!</definedName>
    <definedName name="_xlnm.Print_Area" localSheetId="3">'1. GWP risk location'!$A$9:$J$96</definedName>
    <definedName name="_xlnm.Print_Area" localSheetId="4">'2. Distribution channel'!$A$5:$K$23</definedName>
    <definedName name="_xlnm.Print_Area" localSheetId="5">'3. Admin expenses'!$A$7:$F$35</definedName>
    <definedName name="_xlnm.Print_Area" localSheetId="6">'4. GWP CoB'!$A$9:$M$114</definedName>
    <definedName name="_xlnm.Print_Area" localSheetId="8">'A. YOA P&amp;L'!$A$1:$H$37</definedName>
    <definedName name="_xlnm.Print_Area" localSheetId="9">'B. Lloyd''s charges'!$A$1:$K$28</definedName>
    <definedName name="_xlnm.Print_Area" localSheetId="1">Overview!$A$1:$H$37</definedName>
    <definedName name="RCList_Existing">'[1]Existing Risk Codes'!$A$14:$H$454</definedName>
    <definedName name="RCList_New">'[1]New Risk Codes'!$B$14:$F$49</definedName>
    <definedName name="R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9" i="1"/>
  <c r="C9" i="1" s="1"/>
  <c r="D13" i="1" l="1"/>
  <c r="E13" i="1"/>
  <c r="C17" i="1"/>
  <c r="C16" i="1"/>
  <c r="C13" i="1"/>
  <c r="D39" i="9"/>
  <c r="J109" i="9"/>
  <c r="K109" i="9"/>
  <c r="K74" i="9"/>
  <c r="J74" i="9"/>
  <c r="H74" i="9"/>
  <c r="G74" i="9"/>
  <c r="F74" i="9"/>
  <c r="H39" i="9"/>
  <c r="G39" i="9"/>
  <c r="F39" i="9"/>
  <c r="D109" i="9"/>
  <c r="G13" i="1" l="1"/>
  <c r="D74" i="9"/>
  <c r="E108" i="9" l="1"/>
  <c r="E107" i="9"/>
  <c r="E106" i="9"/>
  <c r="E105" i="9"/>
  <c r="E104" i="9"/>
  <c r="E103" i="9"/>
  <c r="E102" i="9"/>
  <c r="E101" i="9"/>
  <c r="E100" i="9"/>
  <c r="E99" i="9"/>
  <c r="E98" i="9"/>
  <c r="E97" i="9"/>
  <c r="E96" i="9"/>
  <c r="E95" i="9"/>
  <c r="E94" i="9"/>
  <c r="E93" i="9"/>
  <c r="E92" i="9"/>
  <c r="E91" i="9"/>
  <c r="E90" i="9"/>
  <c r="E89" i="9"/>
  <c r="E88" i="9"/>
  <c r="E87" i="9"/>
  <c r="E86" i="9"/>
  <c r="E85" i="9"/>
  <c r="E73" i="9"/>
  <c r="E72" i="9"/>
  <c r="E71" i="9"/>
  <c r="C98" i="6" l="1"/>
  <c r="K13" i="6"/>
  <c r="M13" i="6"/>
  <c r="L13" i="6"/>
  <c r="D18" i="1"/>
  <c r="E18" i="1"/>
  <c r="C18" i="1"/>
  <c r="C100" i="6"/>
  <c r="C99" i="6"/>
  <c r="I100" i="6"/>
  <c r="H100" i="6"/>
  <c r="G100" i="6"/>
  <c r="E100" i="6"/>
  <c r="D100" i="6"/>
  <c r="I99" i="6"/>
  <c r="H99" i="6"/>
  <c r="G99" i="6"/>
  <c r="E99" i="6"/>
  <c r="D99" i="6"/>
  <c r="I98" i="6"/>
  <c r="H98" i="6"/>
  <c r="G98" i="6"/>
  <c r="E98" i="6"/>
  <c r="D98" i="6"/>
  <c r="E20" i="1"/>
  <c r="D20" i="1"/>
  <c r="C20" i="1"/>
  <c r="E35" i="9"/>
  <c r="E36" i="9"/>
  <c r="E37" i="9"/>
  <c r="E38" i="9"/>
  <c r="G18" i="1" l="1"/>
  <c r="L98" i="6"/>
  <c r="M100" i="6"/>
  <c r="K99" i="6"/>
  <c r="K98" i="6"/>
  <c r="M98" i="6"/>
  <c r="K100" i="6"/>
  <c r="L100" i="6"/>
  <c r="L99" i="6"/>
  <c r="M99" i="6"/>
  <c r="C35" i="13"/>
  <c r="D35" i="13" s="1"/>
  <c r="E35" i="13" s="1"/>
  <c r="C30" i="1" l="1"/>
  <c r="C8" i="1"/>
  <c r="C2" i="1"/>
  <c r="C17" i="16"/>
  <c r="C2" i="16"/>
  <c r="C9" i="13"/>
  <c r="H8" i="10"/>
  <c r="I8" i="10" s="1"/>
  <c r="H14" i="10"/>
  <c r="C20" i="10"/>
  <c r="C14" i="10"/>
  <c r="C8" i="10"/>
  <c r="C10" i="6"/>
  <c r="D10" i="6" s="1"/>
  <c r="E10" i="6" s="1"/>
  <c r="K10" i="6"/>
  <c r="G10" i="6"/>
  <c r="D21" i="2"/>
  <c r="E21" i="2" s="1"/>
  <c r="F19" i="2" l="1"/>
  <c r="D30" i="1" l="1"/>
  <c r="E30" i="1" s="1"/>
  <c r="G20" i="1" l="1"/>
  <c r="M26" i="6" l="1"/>
  <c r="L26" i="6"/>
  <c r="K26" i="6"/>
  <c r="M25" i="6"/>
  <c r="L25" i="6"/>
  <c r="K25" i="6"/>
  <c r="M24" i="6"/>
  <c r="L24" i="6"/>
  <c r="K24" i="6"/>
  <c r="M23" i="6"/>
  <c r="L23" i="6"/>
  <c r="K23" i="6"/>
  <c r="M22" i="6"/>
  <c r="L22" i="6"/>
  <c r="K22" i="6"/>
  <c r="M21" i="6"/>
  <c r="L21" i="6"/>
  <c r="K21" i="6"/>
  <c r="M20" i="6"/>
  <c r="L20" i="6"/>
  <c r="K20" i="6"/>
  <c r="M19" i="6"/>
  <c r="L19" i="6"/>
  <c r="K19" i="6"/>
  <c r="M18" i="6"/>
  <c r="L18" i="6"/>
  <c r="K18" i="6"/>
  <c r="M17" i="6"/>
  <c r="L17" i="6"/>
  <c r="K17" i="6"/>
  <c r="M16" i="6"/>
  <c r="L16" i="6"/>
  <c r="K16" i="6"/>
  <c r="M15" i="6"/>
  <c r="L15" i="6"/>
  <c r="K15" i="6"/>
  <c r="M14" i="6"/>
  <c r="E14" i="1" s="1"/>
  <c r="L14" i="6"/>
  <c r="D14" i="1" s="1"/>
  <c r="K14" i="6"/>
  <c r="C14" i="1" s="1"/>
  <c r="M12" i="6"/>
  <c r="L12" i="6"/>
  <c r="K12" i="6"/>
  <c r="M54" i="6"/>
  <c r="L54" i="6"/>
  <c r="K54" i="6"/>
  <c r="M53" i="6"/>
  <c r="L53" i="6"/>
  <c r="K53" i="6"/>
  <c r="M52" i="6"/>
  <c r="L52" i="6"/>
  <c r="K52" i="6"/>
  <c r="M51" i="6"/>
  <c r="L51" i="6"/>
  <c r="K51" i="6"/>
  <c r="M50" i="6"/>
  <c r="L50" i="6"/>
  <c r="K50" i="6"/>
  <c r="M49" i="6"/>
  <c r="L49" i="6"/>
  <c r="K49" i="6"/>
  <c r="M48" i="6"/>
  <c r="L48" i="6"/>
  <c r="K48" i="6"/>
  <c r="M47" i="6"/>
  <c r="L47" i="6"/>
  <c r="K47" i="6"/>
  <c r="M46" i="6"/>
  <c r="L46" i="6"/>
  <c r="K46" i="6"/>
  <c r="M45" i="6"/>
  <c r="L45" i="6"/>
  <c r="K45" i="6"/>
  <c r="M44" i="6"/>
  <c r="L44" i="6"/>
  <c r="K44" i="6"/>
  <c r="M43" i="6"/>
  <c r="L43" i="6"/>
  <c r="K43" i="6"/>
  <c r="M42" i="6"/>
  <c r="L42" i="6"/>
  <c r="K42" i="6"/>
  <c r="M41" i="6"/>
  <c r="L41" i="6"/>
  <c r="K41" i="6"/>
  <c r="M40" i="6"/>
  <c r="L40" i="6"/>
  <c r="K40" i="6"/>
  <c r="M39" i="6"/>
  <c r="L39" i="6"/>
  <c r="K39" i="6"/>
  <c r="M38" i="6"/>
  <c r="L38" i="6"/>
  <c r="K38" i="6"/>
  <c r="M37" i="6"/>
  <c r="L37" i="6"/>
  <c r="K37" i="6"/>
  <c r="M36" i="6"/>
  <c r="L36" i="6"/>
  <c r="K36" i="6"/>
  <c r="M35" i="6"/>
  <c r="L35" i="6"/>
  <c r="K35" i="6"/>
  <c r="M34" i="6"/>
  <c r="L34" i="6"/>
  <c r="K34" i="6"/>
  <c r="M33" i="6"/>
  <c r="L33" i="6"/>
  <c r="K33" i="6"/>
  <c r="M32" i="6"/>
  <c r="L32" i="6"/>
  <c r="K32" i="6"/>
  <c r="M31" i="6"/>
  <c r="L31" i="6"/>
  <c r="K31" i="6"/>
  <c r="M30" i="6"/>
  <c r="L30" i="6"/>
  <c r="K30" i="6"/>
  <c r="M29" i="6"/>
  <c r="L29" i="6"/>
  <c r="K29" i="6"/>
  <c r="K57" i="6"/>
  <c r="L57" i="6"/>
  <c r="M57" i="6"/>
  <c r="K58" i="6"/>
  <c r="L58" i="6"/>
  <c r="M58" i="6"/>
  <c r="K59" i="6"/>
  <c r="L59" i="6"/>
  <c r="M59" i="6"/>
  <c r="K60" i="6"/>
  <c r="L60" i="6"/>
  <c r="M60" i="6"/>
  <c r="K61" i="6"/>
  <c r="L61" i="6"/>
  <c r="M61" i="6"/>
  <c r="K62" i="6"/>
  <c r="L62" i="6"/>
  <c r="M62" i="6"/>
  <c r="K63" i="6"/>
  <c r="L63" i="6"/>
  <c r="M63" i="6"/>
  <c r="K64" i="6"/>
  <c r="L64" i="6"/>
  <c r="M64" i="6"/>
  <c r="K65" i="6"/>
  <c r="L65" i="6"/>
  <c r="M65" i="6"/>
  <c r="K66" i="6"/>
  <c r="L66" i="6"/>
  <c r="M66" i="6"/>
  <c r="K67" i="6"/>
  <c r="L67" i="6"/>
  <c r="M67" i="6"/>
  <c r="K68" i="6"/>
  <c r="L68" i="6"/>
  <c r="M68" i="6"/>
  <c r="K69" i="6"/>
  <c r="L69" i="6"/>
  <c r="M69" i="6"/>
  <c r="K70" i="6"/>
  <c r="L70" i="6"/>
  <c r="M70" i="6"/>
  <c r="K71" i="6"/>
  <c r="L71" i="6"/>
  <c r="M71" i="6"/>
  <c r="K72" i="6"/>
  <c r="L72" i="6"/>
  <c r="M72" i="6"/>
  <c r="K73" i="6"/>
  <c r="L73" i="6"/>
  <c r="M73" i="6"/>
  <c r="K74" i="6"/>
  <c r="L74" i="6"/>
  <c r="M74" i="6"/>
  <c r="K75" i="6"/>
  <c r="L75" i="6"/>
  <c r="M75" i="6"/>
  <c r="K76" i="6"/>
  <c r="L76" i="6"/>
  <c r="M76" i="6"/>
  <c r="K77" i="6"/>
  <c r="L77" i="6"/>
  <c r="M77" i="6"/>
  <c r="K78" i="6"/>
  <c r="L78" i="6"/>
  <c r="M78" i="6"/>
  <c r="K79" i="6"/>
  <c r="L79" i="6"/>
  <c r="M79" i="6"/>
  <c r="K80" i="6"/>
  <c r="L80" i="6"/>
  <c r="M80" i="6"/>
  <c r="K81" i="6"/>
  <c r="L81" i="6"/>
  <c r="M81" i="6"/>
  <c r="K82" i="6"/>
  <c r="L82" i="6"/>
  <c r="M82" i="6"/>
  <c r="K83" i="6"/>
  <c r="L83" i="6"/>
  <c r="M83" i="6"/>
  <c r="K84" i="6"/>
  <c r="L84" i="6"/>
  <c r="M84" i="6"/>
  <c r="K85" i="6"/>
  <c r="L85" i="6"/>
  <c r="M85" i="6"/>
  <c r="K86" i="6"/>
  <c r="L86" i="6"/>
  <c r="M86" i="6"/>
  <c r="K87" i="6"/>
  <c r="L87" i="6"/>
  <c r="M87" i="6"/>
  <c r="K88" i="6"/>
  <c r="L88" i="6"/>
  <c r="M88" i="6"/>
  <c r="K89" i="6"/>
  <c r="L89" i="6"/>
  <c r="M89" i="6"/>
  <c r="K90" i="6"/>
  <c r="L90" i="6"/>
  <c r="M90" i="6"/>
  <c r="K91" i="6"/>
  <c r="L91" i="6"/>
  <c r="M91" i="6"/>
  <c r="K92" i="6"/>
  <c r="L92" i="6"/>
  <c r="M92" i="6"/>
  <c r="K93" i="6"/>
  <c r="L93" i="6"/>
  <c r="M93" i="6"/>
  <c r="K94" i="6"/>
  <c r="L94" i="6"/>
  <c r="M94" i="6"/>
  <c r="K95" i="6"/>
  <c r="L95" i="6"/>
  <c r="M95" i="6"/>
  <c r="L96" i="6"/>
  <c r="M96" i="6"/>
  <c r="K96" i="6"/>
  <c r="L10" i="6"/>
  <c r="M10" i="6" s="1"/>
  <c r="D32" i="1" l="1"/>
  <c r="E32" i="1"/>
  <c r="C32" i="1"/>
  <c r="E31" i="1"/>
  <c r="G14" i="1"/>
  <c r="D31" i="1"/>
  <c r="C31" i="1"/>
  <c r="K102" i="6"/>
  <c r="L102" i="6"/>
  <c r="M102" i="6"/>
  <c r="L104" i="9"/>
  <c r="L105" i="9"/>
  <c r="L106" i="9"/>
  <c r="L107" i="9"/>
  <c r="L108" i="9"/>
  <c r="G32" i="1" l="1"/>
  <c r="G31" i="1"/>
  <c r="D20" i="10"/>
  <c r="E20" i="10" s="1"/>
  <c r="I14" i="10"/>
  <c r="J14" i="10" s="1"/>
  <c r="J8" i="10"/>
  <c r="H102" i="6" l="1"/>
  <c r="I102" i="6"/>
  <c r="G102" i="6"/>
  <c r="C5" i="1" s="1"/>
  <c r="C102" i="6"/>
  <c r="K39" i="9"/>
  <c r="J39" i="9"/>
  <c r="C4" i="16" s="1"/>
  <c r="C11" i="16"/>
  <c r="C39" i="9"/>
  <c r="I30" i="9"/>
  <c r="I14" i="9"/>
  <c r="D4" i="16"/>
  <c r="C74" i="9"/>
  <c r="I74" i="9" s="1"/>
  <c r="C109" i="9"/>
  <c r="E102" i="6"/>
  <c r="D102" i="6"/>
  <c r="I84" i="9"/>
  <c r="I108" i="9"/>
  <c r="I107" i="9"/>
  <c r="I106" i="9"/>
  <c r="I105" i="9"/>
  <c r="I104" i="9"/>
  <c r="I103" i="9"/>
  <c r="I102" i="9"/>
  <c r="I101" i="9"/>
  <c r="I100" i="9"/>
  <c r="I99" i="9"/>
  <c r="I98" i="9"/>
  <c r="I97" i="9"/>
  <c r="I96" i="9"/>
  <c r="I95" i="9"/>
  <c r="I94" i="9"/>
  <c r="I93" i="9"/>
  <c r="I92" i="9"/>
  <c r="I91" i="9"/>
  <c r="I90" i="9"/>
  <c r="I89" i="9"/>
  <c r="I88" i="9"/>
  <c r="I87" i="9"/>
  <c r="I86" i="9"/>
  <c r="I85" i="9"/>
  <c r="D8" i="16"/>
  <c r="H109" i="9"/>
  <c r="G109" i="9"/>
  <c r="I69" i="9"/>
  <c r="I64" i="9"/>
  <c r="I60" i="9"/>
  <c r="I61" i="9"/>
  <c r="I56" i="9"/>
  <c r="I67" i="9"/>
  <c r="I62" i="9"/>
  <c r="I55" i="9"/>
  <c r="I49" i="9"/>
  <c r="I73" i="9"/>
  <c r="I72" i="9"/>
  <c r="I71" i="9"/>
  <c r="I70" i="9"/>
  <c r="I57" i="9"/>
  <c r="I51" i="9"/>
  <c r="L73" i="9"/>
  <c r="L72" i="9"/>
  <c r="L71" i="9"/>
  <c r="L70" i="9"/>
  <c r="L69" i="9"/>
  <c r="L38" i="9"/>
  <c r="L37" i="9"/>
  <c r="L36" i="9"/>
  <c r="L35" i="9"/>
  <c r="L34" i="9"/>
  <c r="I34" i="9"/>
  <c r="I38" i="9"/>
  <c r="I37" i="9"/>
  <c r="I36" i="9"/>
  <c r="I35" i="9"/>
  <c r="I33" i="9"/>
  <c r="I32" i="9"/>
  <c r="I31" i="9"/>
  <c r="I29" i="9"/>
  <c r="I28" i="9"/>
  <c r="I27" i="9"/>
  <c r="I26" i="9"/>
  <c r="I25" i="9"/>
  <c r="I24" i="9"/>
  <c r="I23" i="9"/>
  <c r="I22" i="9"/>
  <c r="I21" i="9"/>
  <c r="I20" i="9"/>
  <c r="I19" i="9"/>
  <c r="I18" i="9"/>
  <c r="I17" i="9"/>
  <c r="I16" i="9"/>
  <c r="I15" i="9"/>
  <c r="H15" i="10" l="1"/>
  <c r="H17" i="10"/>
  <c r="H16" i="10"/>
  <c r="C4" i="1"/>
  <c r="C111" i="9"/>
  <c r="C7" i="16"/>
  <c r="I39" i="9"/>
  <c r="I50" i="9"/>
  <c r="I68" i="9"/>
  <c r="I53" i="9"/>
  <c r="I54" i="9"/>
  <c r="I59" i="9"/>
  <c r="E11" i="16"/>
  <c r="I66" i="9"/>
  <c r="F109" i="9"/>
  <c r="I109" i="9" s="1"/>
  <c r="I58" i="9"/>
  <c r="I63" i="9"/>
  <c r="I52" i="9"/>
  <c r="I65" i="9"/>
  <c r="D7" i="16"/>
  <c r="C76" i="9"/>
  <c r="C15" i="10" l="1"/>
  <c r="C21" i="10" s="1"/>
  <c r="C16" i="10"/>
  <c r="C17" i="10"/>
  <c r="C23" i="10" s="1"/>
  <c r="C3" i="1"/>
  <c r="E7" i="16"/>
  <c r="C11" i="1" l="1"/>
  <c r="C12" i="1"/>
  <c r="C19" i="1"/>
  <c r="C21" i="1"/>
  <c r="C22" i="10"/>
  <c r="C25" i="1" s="1"/>
  <c r="C22" i="1"/>
  <c r="C24" i="1"/>
  <c r="C26" i="1"/>
  <c r="C23" i="1"/>
  <c r="D17" i="1"/>
  <c r="E17" i="1"/>
  <c r="D16" i="1"/>
  <c r="E16" i="1"/>
  <c r="F21" i="2"/>
  <c r="C10" i="1" l="1"/>
  <c r="E15" i="1"/>
  <c r="G16" i="1"/>
  <c r="D15" i="1"/>
  <c r="G17" i="1"/>
  <c r="C15" i="1"/>
  <c r="G14" i="16"/>
  <c r="G13" i="16"/>
  <c r="G10" i="16"/>
  <c r="C27" i="1" l="1"/>
  <c r="G15" i="1"/>
  <c r="C10" i="9"/>
  <c r="C80" i="9" s="1"/>
  <c r="D8" i="1"/>
  <c r="E8" i="1" s="1"/>
  <c r="D17" i="16"/>
  <c r="E17" i="16" s="1"/>
  <c r="D2" i="16"/>
  <c r="E2" i="16" s="1"/>
  <c r="D9" i="13"/>
  <c r="E9" i="13" s="1"/>
  <c r="D14" i="10"/>
  <c r="E14" i="10" s="1"/>
  <c r="D8" i="10"/>
  <c r="E8" i="10" s="1"/>
  <c r="H10" i="6"/>
  <c r="I10" i="6" s="1"/>
  <c r="E8" i="16"/>
  <c r="D11" i="16"/>
  <c r="E4" i="16"/>
  <c r="E5" i="1"/>
  <c r="J15" i="10" l="1"/>
  <c r="J17" i="10"/>
  <c r="J16" i="10"/>
  <c r="C8" i="16"/>
  <c r="G8" i="16" s="1"/>
  <c r="D2" i="1"/>
  <c r="G11" i="16"/>
  <c r="D4" i="1"/>
  <c r="D3" i="16"/>
  <c r="D5" i="16" s="1"/>
  <c r="D19" i="16" s="1"/>
  <c r="C41" i="9"/>
  <c r="G4" i="16"/>
  <c r="C3" i="16"/>
  <c r="D5" i="1"/>
  <c r="C45" i="9"/>
  <c r="E9" i="16"/>
  <c r="E4" i="1"/>
  <c r="E3" i="16"/>
  <c r="D9" i="16"/>
  <c r="G9" i="1"/>
  <c r="I15" i="10" l="1"/>
  <c r="I17" i="10"/>
  <c r="I16" i="10"/>
  <c r="D3" i="1"/>
  <c r="E15" i="10"/>
  <c r="E21" i="10" s="1"/>
  <c r="E16" i="10"/>
  <c r="E22" i="10" s="1"/>
  <c r="E17" i="10"/>
  <c r="E23" i="10" s="1"/>
  <c r="D15" i="10"/>
  <c r="D16" i="10"/>
  <c r="D17" i="10"/>
  <c r="E2" i="1"/>
  <c r="C9" i="16"/>
  <c r="G7" i="16"/>
  <c r="D18" i="16"/>
  <c r="C5" i="16"/>
  <c r="C19" i="16" s="1"/>
  <c r="G3" i="16"/>
  <c r="E5" i="16"/>
  <c r="E3" i="1"/>
  <c r="G5" i="1"/>
  <c r="G4" i="1"/>
  <c r="D12" i="1" l="1"/>
  <c r="D19" i="1"/>
  <c r="E12" i="1"/>
  <c r="E19" i="1"/>
  <c r="D11" i="1"/>
  <c r="E23" i="1"/>
  <c r="E11" i="1"/>
  <c r="D22" i="10"/>
  <c r="D25" i="1" s="1"/>
  <c r="D23" i="10"/>
  <c r="D21" i="10"/>
  <c r="E25" i="1"/>
  <c r="D24" i="1"/>
  <c r="D23" i="1"/>
  <c r="E24" i="1"/>
  <c r="E21" i="1"/>
  <c r="E22" i="1"/>
  <c r="D22" i="1"/>
  <c r="D21" i="1"/>
  <c r="D26" i="1"/>
  <c r="C18" i="16"/>
  <c r="G9" i="16"/>
  <c r="E26" i="1"/>
  <c r="E19" i="16"/>
  <c r="E18" i="16"/>
  <c r="G5" i="16"/>
  <c r="G3" i="1"/>
  <c r="E10" i="1" l="1"/>
  <c r="E27" i="1" s="1"/>
  <c r="D10" i="1"/>
  <c r="G11" i="1"/>
  <c r="G12" i="1"/>
  <c r="G25" i="1"/>
  <c r="G22" i="1"/>
  <c r="C29" i="13"/>
  <c r="G23" i="1"/>
  <c r="D33" i="1"/>
  <c r="D28" i="13" s="1"/>
  <c r="G21" i="1"/>
  <c r="E33" i="1"/>
  <c r="E28" i="13" s="1"/>
  <c r="C33" i="1"/>
  <c r="C28" i="13" s="1"/>
  <c r="G19" i="1"/>
  <c r="G26" i="1"/>
  <c r="G18" i="16"/>
  <c r="G19" i="16"/>
  <c r="G10" i="1" l="1"/>
  <c r="D27" i="1"/>
  <c r="C36" i="13"/>
  <c r="C31" i="13"/>
  <c r="G33" i="1"/>
  <c r="L15" i="9" l="1"/>
  <c r="L23" i="9"/>
  <c r="L31" i="9"/>
  <c r="L27" i="9"/>
  <c r="L20" i="9"/>
  <c r="L22" i="9"/>
  <c r="L16" i="9"/>
  <c r="L24" i="9"/>
  <c r="L32" i="9"/>
  <c r="L25" i="9"/>
  <c r="L33" i="9"/>
  <c r="L19" i="9"/>
  <c r="L17" i="9"/>
  <c r="L28" i="9"/>
  <c r="L18" i="9"/>
  <c r="L26" i="9"/>
  <c r="L30" i="9"/>
  <c r="L21" i="9"/>
  <c r="L29" i="9"/>
  <c r="C12" i="16"/>
  <c r="C20" i="16" s="1"/>
  <c r="D29" i="13"/>
  <c r="D36" i="13" s="1"/>
  <c r="G24" i="1"/>
  <c r="E39" i="9" l="1"/>
  <c r="L39" i="9" s="1"/>
  <c r="L14" i="9"/>
  <c r="D31" i="13"/>
  <c r="C15" i="16"/>
  <c r="G27" i="1"/>
  <c r="L66" i="9" l="1"/>
  <c r="L50" i="9"/>
  <c r="L65" i="9"/>
  <c r="L57" i="9"/>
  <c r="L53" i="9"/>
  <c r="L64" i="9"/>
  <c r="L56" i="9"/>
  <c r="L63" i="9"/>
  <c r="L55" i="9"/>
  <c r="L68" i="9"/>
  <c r="L60" i="9"/>
  <c r="L52" i="9"/>
  <c r="L59" i="9"/>
  <c r="L54" i="9"/>
  <c r="L58" i="9"/>
  <c r="L62" i="9"/>
  <c r="L51" i="9"/>
  <c r="L67" i="9"/>
  <c r="L61" i="9"/>
  <c r="C43" i="9"/>
  <c r="E29" i="13"/>
  <c r="E36" i="13" s="1"/>
  <c r="D12" i="16"/>
  <c r="D20" i="16" s="1"/>
  <c r="E74" i="9" l="1"/>
  <c r="L74" i="9" s="1"/>
  <c r="L49" i="9"/>
  <c r="E31" i="13"/>
  <c r="E84" i="9" s="1"/>
  <c r="E109" i="9" s="1"/>
  <c r="D22" i="16"/>
  <c r="D15" i="16"/>
  <c r="L88" i="9" l="1"/>
  <c r="L92" i="9"/>
  <c r="L96" i="9"/>
  <c r="L100" i="9"/>
  <c r="L91" i="9"/>
  <c r="L103" i="9"/>
  <c r="L85" i="9"/>
  <c r="L89" i="9"/>
  <c r="L93" i="9"/>
  <c r="L97" i="9"/>
  <c r="L101" i="9"/>
  <c r="L84" i="9"/>
  <c r="L86" i="9"/>
  <c r="L90" i="9"/>
  <c r="L94" i="9"/>
  <c r="L98" i="9"/>
  <c r="L102" i="9"/>
  <c r="L87" i="9"/>
  <c r="L95" i="9"/>
  <c r="L99" i="9"/>
  <c r="C78" i="9"/>
  <c r="E12" i="16"/>
  <c r="E20" i="16" s="1"/>
  <c r="E22" i="16" s="1"/>
  <c r="L109" i="9" l="1"/>
  <c r="E15" i="16"/>
  <c r="C22" i="16"/>
  <c r="C113" i="9" l="1"/>
  <c r="G12" i="16"/>
  <c r="G20" i="16" s="1"/>
  <c r="G22" i="16" s="1"/>
  <c r="G15" i="16"/>
</calcChain>
</file>

<file path=xl/sharedStrings.xml><?xml version="1.0" encoding="utf-8"?>
<sst xmlns="http://schemas.openxmlformats.org/spreadsheetml/2006/main" count="418" uniqueCount="342">
  <si>
    <t>Disclaimer</t>
  </si>
  <si>
    <t xml:space="preserve">This model seeks to capture key information from an application whilst giving the applicant an estimation only of Lloyd’s costs and typical external parties' costs. This model and the information provided by the model is not Lloyd’s formal communication of costs. The annual Lloyd’s market bulletin entitled “Members’ subscriptions, Central Fund contributions and other Market Charges” is, and will, remain Lloyd’s formal communication of charges, contributions, subscriptions and payment dates. 
External fees that are included in the model (including, but not limited to, PPL, XIS, XCS, LIMOSS and the LMA) have also been estimated and are not those external bodies' formal communication of charges.  Lloyd’s has not verified the accuracy and completeness of the external fees that have been included in the model.
The model and the information provided by the model is not intended for distribution to, or use by, any person or entity in any jurisdiction or country where such distribution or use would be contrary to local law or regulation. It is the responsibility of any person communicating the contents of this document, or any part thereof, to ensure compliance with all applicable legal and regulatory requirements.
Lloyd’s has provided the model and the information contained in this model for general information purposes only.  Lloyd’s does not make any representations or warranties as to its accuracy or completeness and expressly excludes to the maximum extent permitted by law all those that might otherwise be implied.  
Lloyd’s accepts no responsibility or liability for any loss or damage of any nature occasioned to any person as a result of the acting or refraining from acting as a result of, or in reliance on, any statement, fact, figure or expression of opinion or belief contained in the model or any information provided by the model. The model and the information provided by the model does not constitute advice of any kind.
Access to the model and the information provided by the model should not be considered, or deemed, to represent any form of acceptance or approval (or similar) by Lloyd’s of any  application made to Lloyd’s, including an application for membership in Lloyd’s, an application for membership of any syndicate of Lloyd’s or an application for the establishment of a syndicate at Lloyd’s.  
The model and the information provided by the model does not represent an offer or a prospectus or invitation in connection with any solicitation of capital by Lloyd’s.  Nor does it constitute an offer by Lloyd’s to sell securities or insurance or any service or product in the Lloyd’s Market, a solicitation of an offer to buy securities or insurance or any service or product in the Lloyd’s Market, or a distribution of securities in the United States or to a U.S. person, or in any other jurisdiction where it is contrary to local law. Such persons should inform themselves about and observe any applicable legal requirement. </t>
  </si>
  <si>
    <t>Notes on the use of this model</t>
  </si>
  <si>
    <t>The purpose of this model is to support Lloyd’s initial assessment of your proposed syndicate plan.  The model will also provide an initial, high level indication of syndicate and member charges.</t>
  </si>
  <si>
    <t>If you have any questions please contact: NewEntrants@lloyds.com</t>
  </si>
  <si>
    <r>
      <t xml:space="preserve">Please complete all </t>
    </r>
    <r>
      <rPr>
        <b/>
        <sz val="11"/>
        <color theme="5"/>
        <rFont val="Arial"/>
        <family val="2"/>
      </rPr>
      <t>orange cells</t>
    </r>
    <r>
      <rPr>
        <b/>
        <sz val="11"/>
        <color theme="1"/>
        <rFont val="Arial"/>
        <family val="2"/>
      </rPr>
      <t xml:space="preserve"> </t>
    </r>
    <r>
      <rPr>
        <sz val="11"/>
        <color theme="1"/>
        <rFont val="Arial"/>
        <family val="2"/>
      </rPr>
      <t xml:space="preserve">in the Overview tab, tabs 1 to 4 and tab "A. YOA P&amp;L". </t>
    </r>
  </si>
  <si>
    <t xml:space="preserve">Lloyd's syndicate and member charges in this model are not exhaustive and are for indicative and  high level planning purposes only. Lloyd's does not provide information on third party service provider fees. Lloyd's reserves the right to adjust charges at its discretion. </t>
  </si>
  <si>
    <t>Additional Guidance</t>
  </si>
  <si>
    <t xml:space="preserve">If completing this model for an SPA, please enter the granular risk location and distribution channel data ‘as if’ the SPA is writing the business (ie. not as a London Market reinsurance) </t>
  </si>
  <si>
    <t>Please use exchange rate information as detailed in Appendix 2 of Market bulletin Y5446.</t>
  </si>
  <si>
    <t xml:space="preserve">For detail on Members' subscriptions, Central Fund contributions and other Market Charges click here. </t>
  </si>
  <si>
    <t>Summary of proposal</t>
  </si>
  <si>
    <t>Applicant name</t>
  </si>
  <si>
    <t>Target start date for the proposed syndicate:</t>
  </si>
  <si>
    <t>January</t>
  </si>
  <si>
    <t>Proposed type of syndicate at Lloyd's:</t>
  </si>
  <si>
    <t>Full syndicate</t>
  </si>
  <si>
    <t>Name of proposed Managing Agent, if applicable</t>
  </si>
  <si>
    <t>Are you seeking to launch a new Corporate Member?</t>
  </si>
  <si>
    <t>Yes</t>
  </si>
  <si>
    <r>
      <t>Required Underwriting Room space?</t>
    </r>
    <r>
      <rPr>
        <b/>
        <sz val="11"/>
        <color rgb="FFFF0000"/>
        <rFont val="Arial"/>
        <family val="2"/>
      </rPr>
      <t xml:space="preserve"> </t>
    </r>
    <r>
      <rPr>
        <b/>
        <sz val="11"/>
        <color theme="7"/>
        <rFont val="Arial"/>
        <family val="2"/>
      </rPr>
      <t>(Full syndicates only)</t>
    </r>
  </si>
  <si>
    <t>Ground floor (square footage)</t>
  </si>
  <si>
    <t>Galleries 1 to 3 (square footage)</t>
  </si>
  <si>
    <t>Exposure overview</t>
  </si>
  <si>
    <t>Will your portfolio have exposure to any of the following perils:</t>
  </si>
  <si>
    <t>North American Earthquake</t>
  </si>
  <si>
    <t>US Wind</t>
  </si>
  <si>
    <t>US Wind also includes Caribbean, Canada and Atlantic Mexico</t>
  </si>
  <si>
    <t>European Wind</t>
  </si>
  <si>
    <t>Japan Earthquake</t>
  </si>
  <si>
    <t>Japan Typhoon</t>
  </si>
  <si>
    <t>Optional Costs</t>
  </si>
  <si>
    <t>Will the following costs apply?:</t>
  </si>
  <si>
    <t>Lloyds FX Service (CCS / FX execution)</t>
  </si>
  <si>
    <t>PPL</t>
  </si>
  <si>
    <t>LEAVE BLANK</t>
  </si>
  <si>
    <r>
      <rPr>
        <b/>
        <sz val="11"/>
        <color theme="1"/>
        <rFont val="Arial"/>
        <family val="2"/>
      </rPr>
      <t>Guidance:</t>
    </r>
    <r>
      <rPr>
        <sz val="11"/>
        <color theme="1"/>
        <rFont val="Arial"/>
        <family val="2"/>
      </rPr>
      <t xml:space="preserve"> 
</t>
    </r>
  </si>
  <si>
    <r>
      <t xml:space="preserve">- Enter forecast </t>
    </r>
    <r>
      <rPr>
        <b/>
        <sz val="11"/>
        <color theme="1"/>
        <rFont val="Arial"/>
        <family val="2"/>
      </rPr>
      <t>Insurance</t>
    </r>
    <r>
      <rPr>
        <sz val="11"/>
        <color theme="1"/>
        <rFont val="Arial"/>
        <family val="2"/>
      </rPr>
      <t xml:space="preserve"> and </t>
    </r>
    <r>
      <rPr>
        <b/>
        <sz val="11"/>
        <color theme="1"/>
        <rFont val="Arial"/>
        <family val="2"/>
      </rPr>
      <t>Reinsurance</t>
    </r>
    <r>
      <rPr>
        <sz val="11"/>
        <color theme="1"/>
        <rFont val="Arial"/>
        <family val="2"/>
      </rPr>
      <t xml:space="preserve"> Gross Written Premium split by risk location</t>
    </r>
  </si>
  <si>
    <t>- For guidance on establishing risk location please visit click here</t>
  </si>
  <si>
    <t>- If a risk is located in a country not listed below, Lloyd's may not have a license to write insurance in that jurisdiction</t>
  </si>
  <si>
    <t>- For full details of Lloyd’s trading rights please visit: Lloyd’s Crystal</t>
  </si>
  <si>
    <t>Year of Account basis</t>
  </si>
  <si>
    <t>Insurance GWP in GPB '000</t>
  </si>
  <si>
    <t>Reinsurance GWP in GPB '000</t>
  </si>
  <si>
    <t>Total GWP in GPB '000</t>
  </si>
  <si>
    <t>All figures GBP '000</t>
  </si>
  <si>
    <t>APAC and MEA</t>
  </si>
  <si>
    <t>Australia </t>
  </si>
  <si>
    <r>
      <t>Dubai</t>
    </r>
    <r>
      <rPr>
        <vertAlign val="superscript"/>
        <sz val="11"/>
        <color theme="1"/>
        <rFont val="Arial"/>
        <family val="2"/>
      </rPr>
      <t>1 </t>
    </r>
  </si>
  <si>
    <r>
      <t>China</t>
    </r>
    <r>
      <rPr>
        <vertAlign val="superscript"/>
        <sz val="11"/>
        <color rgb="FF000000"/>
        <rFont val="Arial"/>
        <family val="2"/>
      </rPr>
      <t>1</t>
    </r>
  </si>
  <si>
    <t>Hong Kong SAR </t>
  </si>
  <si>
    <r>
      <t>Japan</t>
    </r>
    <r>
      <rPr>
        <vertAlign val="superscript"/>
        <sz val="11"/>
        <color rgb="FF000000"/>
        <rFont val="Arial"/>
        <family val="2"/>
      </rPr>
      <t>1</t>
    </r>
    <r>
      <rPr>
        <sz val="11"/>
        <color rgb="FF000000"/>
        <rFont val="Arial"/>
        <family val="2"/>
      </rPr>
      <t> </t>
    </r>
  </si>
  <si>
    <t>Mauritius </t>
  </si>
  <si>
    <t>Namibia </t>
  </si>
  <si>
    <t>New Zealand </t>
  </si>
  <si>
    <t>Reunion</t>
  </si>
  <si>
    <t>Samoa </t>
  </si>
  <si>
    <r>
      <t>Singapore</t>
    </r>
    <r>
      <rPr>
        <vertAlign val="superscript"/>
        <sz val="11"/>
        <color rgb="FF000000"/>
        <rFont val="Arial"/>
        <family val="2"/>
      </rPr>
      <t>1</t>
    </r>
  </si>
  <si>
    <t>South Africa </t>
  </si>
  <si>
    <t>Vanuatu </t>
  </si>
  <si>
    <t>Zimbabwe </t>
  </si>
  <si>
    <t>Rest of APAC and MEA</t>
  </si>
  <si>
    <t>The Americas</t>
  </si>
  <si>
    <t>Anguilla </t>
  </si>
  <si>
    <t>Antigua </t>
  </si>
  <si>
    <t>Bahamas </t>
  </si>
  <si>
    <t>Barbados </t>
  </si>
  <si>
    <t>Belize  </t>
  </si>
  <si>
    <t>Bermuda </t>
  </si>
  <si>
    <t>British Virgin Islands </t>
  </si>
  <si>
    <t>Canada</t>
  </si>
  <si>
    <t>Cayman Islands </t>
  </si>
  <si>
    <r>
      <t>Colombia</t>
    </r>
    <r>
      <rPr>
        <vertAlign val="superscript"/>
        <sz val="11"/>
        <color rgb="FF000000"/>
        <rFont val="Arial"/>
        <family val="2"/>
      </rPr>
      <t>2</t>
    </r>
  </si>
  <si>
    <t>Dominica </t>
  </si>
  <si>
    <t>Falkland Islands </t>
  </si>
  <si>
    <t>French Guiana</t>
  </si>
  <si>
    <t>Grenada </t>
  </si>
  <si>
    <t>Guadeloupe</t>
  </si>
  <si>
    <t>Jamaica </t>
  </si>
  <si>
    <t>Martinique</t>
  </si>
  <si>
    <t>Mayotte</t>
  </si>
  <si>
    <t>Saint Barthelemy</t>
  </si>
  <si>
    <t>Saint Martin</t>
  </si>
  <si>
    <t>St Kitts &amp; Nevis </t>
  </si>
  <si>
    <t>St Lucia </t>
  </si>
  <si>
    <t>St Vincent </t>
  </si>
  <si>
    <t>Trinidad &amp; Tobago </t>
  </si>
  <si>
    <r>
      <t>US incl. territories</t>
    </r>
    <r>
      <rPr>
        <vertAlign val="superscript"/>
        <sz val="11"/>
        <color rgb="FF000000"/>
        <rFont val="Arial"/>
        <family val="2"/>
      </rPr>
      <t>3</t>
    </r>
  </si>
  <si>
    <t>Rest of the Americas</t>
  </si>
  <si>
    <t>Europe and EEA</t>
  </si>
  <si>
    <r>
      <t>Austria</t>
    </r>
    <r>
      <rPr>
        <vertAlign val="superscript"/>
        <sz val="11"/>
        <color theme="1"/>
        <rFont val="Arial"/>
        <family val="2"/>
      </rPr>
      <t>4</t>
    </r>
  </si>
  <si>
    <r>
      <t>Belgium</t>
    </r>
    <r>
      <rPr>
        <vertAlign val="superscript"/>
        <sz val="11"/>
        <color theme="1"/>
        <rFont val="Arial"/>
        <family val="2"/>
      </rPr>
      <t>4</t>
    </r>
  </si>
  <si>
    <r>
      <t>Bulgaria</t>
    </r>
    <r>
      <rPr>
        <vertAlign val="superscript"/>
        <sz val="11"/>
        <color theme="1"/>
        <rFont val="Arial"/>
        <family val="2"/>
      </rPr>
      <t>4</t>
    </r>
  </si>
  <si>
    <r>
      <t>Croatia</t>
    </r>
    <r>
      <rPr>
        <vertAlign val="superscript"/>
        <sz val="11"/>
        <color theme="1"/>
        <rFont val="Arial"/>
        <family val="2"/>
      </rPr>
      <t>4</t>
    </r>
  </si>
  <si>
    <r>
      <t>Cyprus</t>
    </r>
    <r>
      <rPr>
        <vertAlign val="superscript"/>
        <sz val="11"/>
        <color theme="1"/>
        <rFont val="Arial"/>
        <family val="2"/>
      </rPr>
      <t>4</t>
    </r>
  </si>
  <si>
    <r>
      <t>Czech Republic</t>
    </r>
    <r>
      <rPr>
        <vertAlign val="superscript"/>
        <sz val="11"/>
        <color theme="1"/>
        <rFont val="Arial"/>
        <family val="2"/>
      </rPr>
      <t>4</t>
    </r>
  </si>
  <si>
    <r>
      <t>Denmark</t>
    </r>
    <r>
      <rPr>
        <vertAlign val="superscript"/>
        <sz val="11"/>
        <color theme="1"/>
        <rFont val="Arial"/>
        <family val="2"/>
      </rPr>
      <t>4</t>
    </r>
  </si>
  <si>
    <r>
      <t>Estonia</t>
    </r>
    <r>
      <rPr>
        <vertAlign val="superscript"/>
        <sz val="11"/>
        <color theme="1"/>
        <rFont val="Arial"/>
        <family val="2"/>
      </rPr>
      <t>4</t>
    </r>
  </si>
  <si>
    <r>
      <t>Finland</t>
    </r>
    <r>
      <rPr>
        <vertAlign val="superscript"/>
        <sz val="11"/>
        <color theme="1"/>
        <rFont val="Arial"/>
        <family val="2"/>
      </rPr>
      <t>4</t>
    </r>
  </si>
  <si>
    <r>
      <t>France</t>
    </r>
    <r>
      <rPr>
        <vertAlign val="superscript"/>
        <sz val="11"/>
        <color theme="1"/>
        <rFont val="Arial"/>
        <family val="2"/>
      </rPr>
      <t>4</t>
    </r>
  </si>
  <si>
    <r>
      <t>Germany</t>
    </r>
    <r>
      <rPr>
        <vertAlign val="superscript"/>
        <sz val="11"/>
        <color theme="1"/>
        <rFont val="Arial"/>
        <family val="2"/>
      </rPr>
      <t>4</t>
    </r>
  </si>
  <si>
    <t>Gibraltar </t>
  </si>
  <si>
    <r>
      <t>Greece</t>
    </r>
    <r>
      <rPr>
        <vertAlign val="superscript"/>
        <sz val="11"/>
        <color theme="1"/>
        <rFont val="Arial"/>
        <family val="2"/>
      </rPr>
      <t>4</t>
    </r>
  </si>
  <si>
    <t>Guernsey </t>
  </si>
  <si>
    <r>
      <t>Hungary</t>
    </r>
    <r>
      <rPr>
        <vertAlign val="superscript"/>
        <sz val="11"/>
        <color theme="1"/>
        <rFont val="Arial"/>
        <family val="2"/>
      </rPr>
      <t>4</t>
    </r>
  </si>
  <si>
    <r>
      <t>Iceland</t>
    </r>
    <r>
      <rPr>
        <vertAlign val="superscript"/>
        <sz val="11"/>
        <color theme="1"/>
        <rFont val="Arial"/>
        <family val="2"/>
      </rPr>
      <t>4</t>
    </r>
  </si>
  <si>
    <r>
      <t>Ireland</t>
    </r>
    <r>
      <rPr>
        <vertAlign val="superscript"/>
        <sz val="11"/>
        <color theme="1"/>
        <rFont val="Arial"/>
        <family val="2"/>
      </rPr>
      <t>4</t>
    </r>
  </si>
  <si>
    <t>Isle of Man </t>
  </si>
  <si>
    <r>
      <t>Israel</t>
    </r>
    <r>
      <rPr>
        <sz val="11"/>
        <color rgb="FF000000"/>
        <rFont val="Arial"/>
        <family val="2"/>
      </rPr>
      <t xml:space="preserve"> </t>
    </r>
  </si>
  <si>
    <r>
      <t>Italy</t>
    </r>
    <r>
      <rPr>
        <vertAlign val="superscript"/>
        <sz val="11"/>
        <color theme="1"/>
        <rFont val="Arial"/>
        <family val="2"/>
      </rPr>
      <t>4</t>
    </r>
  </si>
  <si>
    <t>Jersey </t>
  </si>
  <si>
    <r>
      <t>Latvia</t>
    </r>
    <r>
      <rPr>
        <vertAlign val="superscript"/>
        <sz val="11"/>
        <color theme="1"/>
        <rFont val="Arial"/>
        <family val="2"/>
      </rPr>
      <t>4</t>
    </r>
  </si>
  <si>
    <r>
      <t>Liechtenstein</t>
    </r>
    <r>
      <rPr>
        <vertAlign val="superscript"/>
        <sz val="11"/>
        <color theme="1"/>
        <rFont val="Arial"/>
        <family val="2"/>
      </rPr>
      <t>4</t>
    </r>
  </si>
  <si>
    <r>
      <t>Lithuania</t>
    </r>
    <r>
      <rPr>
        <vertAlign val="superscript"/>
        <sz val="11"/>
        <color theme="1"/>
        <rFont val="Arial"/>
        <family val="2"/>
      </rPr>
      <t>4</t>
    </r>
  </si>
  <si>
    <r>
      <t>Luxembourg</t>
    </r>
    <r>
      <rPr>
        <vertAlign val="superscript"/>
        <sz val="11"/>
        <color theme="1"/>
        <rFont val="Arial"/>
        <family val="2"/>
      </rPr>
      <t>4</t>
    </r>
  </si>
  <si>
    <r>
      <t>Malta</t>
    </r>
    <r>
      <rPr>
        <vertAlign val="superscript"/>
        <sz val="11"/>
        <color theme="1"/>
        <rFont val="Arial"/>
        <family val="2"/>
      </rPr>
      <t>4</t>
    </r>
  </si>
  <si>
    <r>
      <t>Monaco</t>
    </r>
    <r>
      <rPr>
        <vertAlign val="superscript"/>
        <sz val="11"/>
        <color theme="1"/>
        <rFont val="Arial"/>
        <family val="2"/>
      </rPr>
      <t>4</t>
    </r>
  </si>
  <si>
    <r>
      <t>Netherlands</t>
    </r>
    <r>
      <rPr>
        <vertAlign val="superscript"/>
        <sz val="11"/>
        <color theme="1"/>
        <rFont val="Arial"/>
        <family val="2"/>
      </rPr>
      <t>4</t>
    </r>
  </si>
  <si>
    <r>
      <t>Norway</t>
    </r>
    <r>
      <rPr>
        <vertAlign val="superscript"/>
        <sz val="11"/>
        <color theme="1"/>
        <rFont val="Arial"/>
        <family val="2"/>
      </rPr>
      <t>4</t>
    </r>
  </si>
  <si>
    <r>
      <t>Poland</t>
    </r>
    <r>
      <rPr>
        <vertAlign val="superscript"/>
        <sz val="11"/>
        <color theme="1"/>
        <rFont val="Arial"/>
        <family val="2"/>
      </rPr>
      <t>4</t>
    </r>
  </si>
  <si>
    <r>
      <t>Portugal</t>
    </r>
    <r>
      <rPr>
        <vertAlign val="superscript"/>
        <sz val="11"/>
        <color theme="1"/>
        <rFont val="Arial"/>
        <family val="2"/>
      </rPr>
      <t>4</t>
    </r>
  </si>
  <si>
    <r>
      <t>Romania</t>
    </r>
    <r>
      <rPr>
        <vertAlign val="superscript"/>
        <sz val="11"/>
        <color theme="1"/>
        <rFont val="Arial"/>
        <family val="2"/>
      </rPr>
      <t>4</t>
    </r>
  </si>
  <si>
    <t>San Marino </t>
  </si>
  <si>
    <r>
      <t>Slovakia</t>
    </r>
    <r>
      <rPr>
        <vertAlign val="superscript"/>
        <sz val="11"/>
        <color theme="1"/>
        <rFont val="Arial"/>
        <family val="2"/>
      </rPr>
      <t>4</t>
    </r>
  </si>
  <si>
    <r>
      <t>Slovenia</t>
    </r>
    <r>
      <rPr>
        <vertAlign val="superscript"/>
        <sz val="11"/>
        <color theme="1"/>
        <rFont val="Arial"/>
        <family val="2"/>
      </rPr>
      <t>4</t>
    </r>
  </si>
  <si>
    <r>
      <t>Spain</t>
    </r>
    <r>
      <rPr>
        <vertAlign val="superscript"/>
        <sz val="11"/>
        <color theme="1"/>
        <rFont val="Arial"/>
        <family val="2"/>
      </rPr>
      <t>4</t>
    </r>
  </si>
  <si>
    <r>
      <t>Sweden</t>
    </r>
    <r>
      <rPr>
        <vertAlign val="superscript"/>
        <sz val="11"/>
        <color theme="1"/>
        <rFont val="Arial"/>
        <family val="2"/>
      </rPr>
      <t>4</t>
    </r>
  </si>
  <si>
    <t>Switzerland </t>
  </si>
  <si>
    <t>UK </t>
  </si>
  <si>
    <t>Rest of Europe and EEA</t>
  </si>
  <si>
    <t>Total APAC and MEA</t>
  </si>
  <si>
    <t>Total Americas</t>
  </si>
  <si>
    <t>Total Europe and EEA</t>
  </si>
  <si>
    <t>Total GWP</t>
  </si>
  <si>
    <r>
      <t>1</t>
    </r>
    <r>
      <rPr>
        <sz val="9"/>
        <color rgb="FF000000"/>
        <rFont val="Arial"/>
        <family val="2"/>
      </rPr>
      <t xml:space="preserve"> Via Lloyd’s Insurance companies/platforms </t>
    </r>
  </si>
  <si>
    <r>
      <t>2</t>
    </r>
    <r>
      <rPr>
        <sz val="9"/>
        <color rgb="FF000000"/>
        <rFont val="Arial"/>
        <family val="2"/>
      </rPr>
      <t xml:space="preserve"> International Marine, Aviation &amp; Transport only</t>
    </r>
  </si>
  <si>
    <r>
      <t>3</t>
    </r>
    <r>
      <rPr>
        <sz val="9"/>
        <color rgb="FF000000"/>
        <rFont val="Arial"/>
        <family val="2"/>
      </rPr>
      <t xml:space="preserve"> ‘Surplus lines’</t>
    </r>
  </si>
  <si>
    <r>
      <t>4</t>
    </r>
    <r>
      <rPr>
        <sz val="9"/>
        <color rgb="FF000000"/>
        <rFont val="Arial"/>
        <family val="2"/>
      </rPr>
      <t xml:space="preserve"> LIC charge is applicable</t>
    </r>
  </si>
  <si>
    <r>
      <rPr>
        <b/>
        <sz val="11"/>
        <color theme="1"/>
        <rFont val="Arial"/>
        <family val="2"/>
      </rPr>
      <t>Guidance:</t>
    </r>
    <r>
      <rPr>
        <sz val="11"/>
        <color theme="1"/>
        <rFont val="Arial"/>
        <family val="2"/>
      </rPr>
      <t xml:space="preserve"> 
- Enter breakdown of all business by distribution channel</t>
    </r>
  </si>
  <si>
    <t>As a % of Insurance GWP</t>
  </si>
  <si>
    <t>As a % of Reinsurance GWP</t>
  </si>
  <si>
    <t xml:space="preserve">Broker </t>
  </si>
  <si>
    <t>Coverholder / service company</t>
  </si>
  <si>
    <t>Direct placement</t>
  </si>
  <si>
    <t>Insurance GWP in GBP '000</t>
  </si>
  <si>
    <t>Reinsurance GWP in GBP '000</t>
  </si>
  <si>
    <t>Total GWP in GBP '000</t>
  </si>
  <si>
    <r>
      <rPr>
        <b/>
        <sz val="11"/>
        <color theme="1"/>
        <rFont val="Arial"/>
        <family val="2"/>
      </rPr>
      <t>Guidance:</t>
    </r>
    <r>
      <rPr>
        <sz val="11"/>
        <color theme="1"/>
        <rFont val="Arial"/>
        <family val="2"/>
      </rPr>
      <t xml:space="preserve"> 
- All expenses should be input as negatives
- All figures are on a Year of Account basis
- Please use additonal rows to split out syndicate expenses in more detail if required</t>
    </r>
  </si>
  <si>
    <t>Syndicate YOA Expenses in GBP '000</t>
  </si>
  <si>
    <t>Staff costs</t>
  </si>
  <si>
    <t xml:space="preserve">Other administrative expenses </t>
  </si>
  <si>
    <t>Managing Agent’s fees</t>
  </si>
  <si>
    <t>Lloyd's member charges</t>
  </si>
  <si>
    <t>Lloyd's syndicate charges</t>
  </si>
  <si>
    <t>Total administrative expenses</t>
  </si>
  <si>
    <t>Lloyd's costs as a percentage of GWP</t>
  </si>
  <si>
    <t>Lloyd's market charges (Syndicate &amp; Member)</t>
  </si>
  <si>
    <r>
      <rPr>
        <b/>
        <sz val="11"/>
        <color theme="1"/>
        <rFont val="Arial"/>
        <family val="2"/>
      </rPr>
      <t>Guidance:</t>
    </r>
    <r>
      <rPr>
        <sz val="11"/>
        <color theme="1"/>
        <rFont val="Arial"/>
        <family val="2"/>
      </rPr>
      <t xml:space="preserve"> </t>
    </r>
  </si>
  <si>
    <t>-  Enter forecast Gross Written Premium split by class of business</t>
  </si>
  <si>
    <t>- For detailed information on Lloyd's classes of business click here</t>
  </si>
  <si>
    <t>- All expenses should be input as percentages of GWP</t>
  </si>
  <si>
    <t>- All figures are on a Year of Account basis</t>
  </si>
  <si>
    <t>- Ensure GWP and Admin expenses reconcile with the preceding tabs</t>
  </si>
  <si>
    <t>- Admin expenses have been automatically calculated &amp; equally distributed, please feel free to manually override this field if you have more accurate data</t>
  </si>
  <si>
    <t>Figures for Year of Account:</t>
  </si>
  <si>
    <t>All figures in % of GWP unless stated</t>
  </si>
  <si>
    <t xml:space="preserve">Class of business </t>
  </si>
  <si>
    <t>GWP 
(GBP 000)</t>
  </si>
  <si>
    <t>Acquisition costs (%)</t>
  </si>
  <si>
    <t>Admin expenses</t>
  </si>
  <si>
    <t>Ultimate claims (%)</t>
  </si>
  <si>
    <t>RI spend (%)</t>
  </si>
  <si>
    <t>RI recovery (%)</t>
  </si>
  <si>
    <t>Net combined Ratio %</t>
  </si>
  <si>
    <t>Catastrophe</t>
  </si>
  <si>
    <t>Large</t>
  </si>
  <si>
    <t>Attritional</t>
  </si>
  <si>
    <t xml:space="preserve">GULR % </t>
  </si>
  <si>
    <t>Total</t>
  </si>
  <si>
    <t>GWP reconcile to Risk Location tab?</t>
  </si>
  <si>
    <t>Admin exp reconcile to Admin exp tab?</t>
  </si>
  <si>
    <t>Syndicate P&amp;L YOA (GBP 000)</t>
  </si>
  <si>
    <t>3 year total</t>
  </si>
  <si>
    <t>Gross premiums written</t>
  </si>
  <si>
    <t>Outward reinsurance premiums</t>
  </si>
  <si>
    <t>Net premiums</t>
  </si>
  <si>
    <t xml:space="preserve">Gross claims </t>
  </si>
  <si>
    <t>Reinsurer's share of claims</t>
  </si>
  <si>
    <t>Net claims</t>
  </si>
  <si>
    <t>Acquisition costs</t>
  </si>
  <si>
    <t>Investment income</t>
  </si>
  <si>
    <t>Profit / (Loss)</t>
  </si>
  <si>
    <t>Key underwriting ratios</t>
  </si>
  <si>
    <t>Weighted avg</t>
  </si>
  <si>
    <t>Net loss ratio</t>
  </si>
  <si>
    <t>Net acquisition cost ratio</t>
  </si>
  <si>
    <t>Net admin expense ratio</t>
  </si>
  <si>
    <t>Combined ratio</t>
  </si>
  <si>
    <t>1. Indicative syndicate portfolio</t>
  </si>
  <si>
    <t>All figures in GBP '000</t>
  </si>
  <si>
    <t>3 yr Total</t>
  </si>
  <si>
    <r>
      <rPr>
        <b/>
        <sz val="11"/>
        <color theme="1"/>
        <rFont val="Arial"/>
        <family val="2"/>
      </rPr>
      <t>Notes:</t>
    </r>
    <r>
      <rPr>
        <sz val="11"/>
        <color theme="1"/>
        <rFont val="Arial"/>
        <family val="2"/>
      </rPr>
      <t xml:space="preserve"> 
- This model is based upon a current charging position, no annual increase in changes have been assumed in this model
- For additional questions around external charges to Lloyd's (XIS, XCS, PPL, LIMOSS, LMA), we recommend new applicants speak to their Managing Agent</t>
    </r>
  </si>
  <si>
    <t xml:space="preserve">Gross written premium </t>
  </si>
  <si>
    <t>o/w Insurance</t>
  </si>
  <si>
    <t>o/w Reinsurance</t>
  </si>
  <si>
    <t>2. Market Charges detail</t>
  </si>
  <si>
    <t>Lloyd's syndicate (GBP '000)</t>
  </si>
  <si>
    <t>Notes, all figures in GBP '000 unless stated</t>
  </si>
  <si>
    <t>Notes</t>
  </si>
  <si>
    <t>Lloyd's application fee</t>
  </si>
  <si>
    <t>Application fees</t>
  </si>
  <si>
    <t>Net Lloyd’s Market Charge</t>
  </si>
  <si>
    <t>Lloyd's overseas charges</t>
  </si>
  <si>
    <t>Oversees charges are offset by the reinsurance commission</t>
  </si>
  <si>
    <t>Central fund contributions</t>
  </si>
  <si>
    <t>Member subscription fees</t>
  </si>
  <si>
    <t>Brussels reinsurance commission</t>
  </si>
  <si>
    <t>China reinsurance commission</t>
  </si>
  <si>
    <t>Underwriting Room Rent</t>
  </si>
  <si>
    <t>o/w Ground floor</t>
  </si>
  <si>
    <t>o/w Ground floor (GBP per sq ft)</t>
  </si>
  <si>
    <t>o/w Galleries 1 to 3</t>
  </si>
  <si>
    <t>o/w Galleries 1 to 3 (GBP per sq ft)</t>
  </si>
  <si>
    <t>Premium Tax Charge</t>
  </si>
  <si>
    <t>Premium Tax Charges</t>
  </si>
  <si>
    <t>Lloyds FX Service (CCS or FX execution)</t>
  </si>
  <si>
    <t xml:space="preserve">An optional FX service </t>
  </si>
  <si>
    <t>Xchanging Ins-sure Services Subscription Fee</t>
  </si>
  <si>
    <t>XIS Subscription fee</t>
  </si>
  <si>
    <t>This annual charge that may vary depending upon the number of market participants</t>
  </si>
  <si>
    <t>Xchanging Ins-sure Services Transactional Charges</t>
  </si>
  <si>
    <t>XIS Transactional Charges</t>
  </si>
  <si>
    <t>This is an approximation of the costs, converting flat transactional fees into an estimated charge as a % of GWP</t>
  </si>
  <si>
    <t>Xchanging Claims Services Transactional Charges</t>
  </si>
  <si>
    <t>XCS Transactional Charges</t>
  </si>
  <si>
    <t>1) This is an approximation of the costs, converting flat transactional fees into an estimated charge as a % of GWP, this also includes a subscription charge. 2) Other placement platforms are available.</t>
  </si>
  <si>
    <t>LIMOSS</t>
  </si>
  <si>
    <t>Estimated LIMOSS charge applicable to all gross written premium</t>
  </si>
  <si>
    <t>LIMOSS Delegated Authority Services</t>
  </si>
  <si>
    <t>Estimated LIMOSS charge applicable only to binder/coverholder gross written premium</t>
  </si>
  <si>
    <t>LMA Subscription</t>
  </si>
  <si>
    <t>Actual LMA fees will be charged based on capacity, not GWP</t>
  </si>
  <si>
    <t>3. Member Market Charges detail</t>
  </si>
  <si>
    <t>Lloyd's member (GBP '000)</t>
  </si>
  <si>
    <t>All figures in GBP '000 unless stated</t>
  </si>
  <si>
    <t>Country by Country Reporting</t>
  </si>
  <si>
    <t>£1.05k per country for a Direct Corporate Participant</t>
  </si>
  <si>
    <t>Member tax charges</t>
  </si>
  <si>
    <t>Direct Corporate Participant Member Tax Charges</t>
  </si>
  <si>
    <t>3.675 to 10.5</t>
  </si>
  <si>
    <t>Tax charges for US £10.5k, Canada £3.68k, Singapore £3.68k, Japan £3.68k</t>
  </si>
  <si>
    <t>Month</t>
  </si>
  <si>
    <t>Year</t>
  </si>
  <si>
    <t>Type of syndicate</t>
  </si>
  <si>
    <t>Application fee</t>
  </si>
  <si>
    <t>Central fund contribution</t>
  </si>
  <si>
    <t>Member application fee</t>
  </si>
  <si>
    <t>Member enhance CF contributions</t>
  </si>
  <si>
    <t>Lloyd's Generic Class of Business</t>
  </si>
  <si>
    <t>LCM exposure</t>
  </si>
  <si>
    <t>Members Subs</t>
  </si>
  <si>
    <t>-</t>
  </si>
  <si>
    <t>Select Class of Business</t>
  </si>
  <si>
    <t>Captive</t>
  </si>
  <si>
    <t>Accident &amp; Health (direct)</t>
  </si>
  <si>
    <t>No</t>
  </si>
  <si>
    <t>February</t>
  </si>
  <si>
    <t>Agriculture &amp; Hail</t>
  </si>
  <si>
    <t>SIAB</t>
  </si>
  <si>
    <t>March</t>
  </si>
  <si>
    <t>Airline</t>
  </si>
  <si>
    <t>SPA</t>
  </si>
  <si>
    <t>April</t>
  </si>
  <si>
    <t>Airline/ General Aviation</t>
  </si>
  <si>
    <t>May</t>
  </si>
  <si>
    <t>Aviation Products/ Airport Liabilities</t>
  </si>
  <si>
    <t>June</t>
  </si>
  <si>
    <t>Aviation War</t>
  </si>
  <si>
    <t>July</t>
  </si>
  <si>
    <t>Aviation XL</t>
  </si>
  <si>
    <t>August</t>
  </si>
  <si>
    <t>BBB/ Crime</t>
  </si>
  <si>
    <t>September</t>
  </si>
  <si>
    <t>Cargo</t>
  </si>
  <si>
    <t>October</t>
  </si>
  <si>
    <t>Casualty Treaty (non-US)</t>
  </si>
  <si>
    <t>November</t>
  </si>
  <si>
    <t>Casualty Treaty (US)</t>
  </si>
  <si>
    <t>December</t>
  </si>
  <si>
    <t>Contingency</t>
  </si>
  <si>
    <t>Cyber</t>
  </si>
  <si>
    <t>Difference in Conditions</t>
  </si>
  <si>
    <t>Directors &amp; Officers (non-US)</t>
  </si>
  <si>
    <t>Directors &amp; Officers (US)</t>
  </si>
  <si>
    <t>Employers Liability/ WCA (non-US)</t>
  </si>
  <si>
    <t>Employers Liability/ WCA (US)</t>
  </si>
  <si>
    <t>Energy Construction</t>
  </si>
  <si>
    <t>Energy Offshore Liability</t>
  </si>
  <si>
    <t>Energy Offshore Property</t>
  </si>
  <si>
    <t>Energy Onshore Liability</t>
  </si>
  <si>
    <t>Energy Onshore Property</t>
  </si>
  <si>
    <t>Engineering</t>
  </si>
  <si>
    <t>Extended Warranty</t>
  </si>
  <si>
    <t>Financial Institutions (non-US)</t>
  </si>
  <si>
    <t>Financial Institutions (US)</t>
  </si>
  <si>
    <t>Fine Art</t>
  </si>
  <si>
    <t>General Aviation</t>
  </si>
  <si>
    <t>Legal Expenses</t>
  </si>
  <si>
    <t>Livestock &amp; Bloodstock</t>
  </si>
  <si>
    <t>Lloyd's Japan</t>
  </si>
  <si>
    <t>Marine Hull</t>
  </si>
  <si>
    <t>Marine Liability</t>
  </si>
  <si>
    <t>Marine War</t>
  </si>
  <si>
    <t>Marine XL</t>
  </si>
  <si>
    <t>Medical Expenses</t>
  </si>
  <si>
    <t>Medical Malpractice</t>
  </si>
  <si>
    <t>Motor XL</t>
  </si>
  <si>
    <t>NM General Liability (non-US direct)</t>
  </si>
  <si>
    <t>NM General Liability (US direct)</t>
  </si>
  <si>
    <t>Nuclear</t>
  </si>
  <si>
    <t>Overseas Motor</t>
  </si>
  <si>
    <t>Pecuniary</t>
  </si>
  <si>
    <t>Personal Accident XL</t>
  </si>
  <si>
    <t>Political Risks, Credit &amp; Financial Guarantee</t>
  </si>
  <si>
    <t>Power Generation</t>
  </si>
  <si>
    <t>Professional Indemnity (non-US)</t>
  </si>
  <si>
    <t>Professional Indemnity (US)</t>
  </si>
  <si>
    <t>Property Cat XL (Non-US)</t>
  </si>
  <si>
    <t>Property Cat XL (US)</t>
  </si>
  <si>
    <t>Property D&amp;F (non-US binder)</t>
  </si>
  <si>
    <t>Property D&amp;F (non-US open market)</t>
  </si>
  <si>
    <t>Property D&amp;F (US binder)</t>
  </si>
  <si>
    <t>Property D&amp;F (US open market)</t>
  </si>
  <si>
    <t>Property pro rata</t>
  </si>
  <si>
    <t>Property Risk XS</t>
  </si>
  <si>
    <t>RITC</t>
  </si>
  <si>
    <t>Space</t>
  </si>
  <si>
    <t>Specie</t>
  </si>
  <si>
    <t>Term Life</t>
  </si>
  <si>
    <t>Terrorism</t>
  </si>
  <si>
    <t>UK Motor</t>
  </si>
  <si>
    <t>Yacht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</si>
</sst>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Red]\-#,##0;&quot;-&quot;"/>
    <numFmt numFmtId="166" formatCode="#,##0;\-#,##0;&quot;-&quot;"/>
    <numFmt numFmtId="167" formatCode="#,##0;\(#,##0\);&quot;-&quot;"/>
    <numFmt numFmtId="168" formatCode="_-* #,##0_-;\-* #,##0_-;_-* &quot;-&quot;??_-;_-@_-"/>
    <numFmt numFmtId="169" formatCode="0.000%"/>
    <numFmt numFmtId="170" formatCode="#,##0.0;\(#,##0.0\);&quot;-&quot;"/>
  </numFmts>
  <fonts count="34"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i/>
      <sz val="11"/>
      <color theme="1"/>
      <name val="Arial"/>
      <family val="2"/>
    </font>
    <font>
      <sz val="11"/>
      <name val="Arial"/>
      <family val="2"/>
    </font>
    <font>
      <i/>
      <sz val="11"/>
      <color theme="4"/>
      <name val="Arial"/>
      <family val="2"/>
    </font>
    <font>
      <b/>
      <sz val="11"/>
      <name val="Arial"/>
      <family val="2"/>
    </font>
    <font>
      <b/>
      <sz val="11"/>
      <color theme="1"/>
      <name val="Calibri"/>
      <family val="2"/>
      <scheme val="minor"/>
    </font>
    <font>
      <sz val="9"/>
      <color rgb="FF000000"/>
      <name val="Arial"/>
      <family val="2"/>
    </font>
    <font>
      <vertAlign val="superscript"/>
      <sz val="9"/>
      <color rgb="FF000000"/>
      <name val="Arial"/>
      <family val="2"/>
    </font>
    <font>
      <u/>
      <sz val="11"/>
      <color theme="10"/>
      <name val="Calibri"/>
      <family val="2"/>
      <scheme val="minor"/>
    </font>
    <font>
      <sz val="10"/>
      <name val="Arial"/>
      <family val="2"/>
    </font>
    <font>
      <b/>
      <sz val="10"/>
      <name val="Arial"/>
      <family val="2"/>
    </font>
    <font>
      <b/>
      <sz val="10"/>
      <color indexed="9"/>
      <name val="Arial"/>
      <family val="2"/>
    </font>
    <font>
      <sz val="8"/>
      <name val="Calibri"/>
      <family val="2"/>
      <scheme val="minor"/>
    </font>
    <font>
      <sz val="10"/>
      <name val="Arial"/>
      <family val="2"/>
    </font>
    <font>
      <u/>
      <sz val="11"/>
      <color theme="10"/>
      <name val="Arial"/>
      <family val="2"/>
    </font>
    <font>
      <b/>
      <sz val="22"/>
      <color theme="1"/>
      <name val="Calibri"/>
      <family val="2"/>
      <scheme val="minor"/>
    </font>
    <font>
      <sz val="9"/>
      <color theme="1"/>
      <name val="Arial"/>
      <family val="2"/>
    </font>
    <font>
      <u/>
      <sz val="9"/>
      <color theme="10"/>
      <name val="Arial"/>
      <family val="2"/>
    </font>
    <font>
      <sz val="10"/>
      <color theme="1"/>
      <name val="Arial"/>
      <family val="2"/>
    </font>
    <font>
      <b/>
      <sz val="10"/>
      <color theme="1"/>
      <name val="Arial"/>
      <family val="2"/>
    </font>
    <font>
      <b/>
      <sz val="10"/>
      <color theme="0"/>
      <name val="Arial"/>
      <family val="2"/>
    </font>
    <font>
      <sz val="11"/>
      <color theme="4"/>
      <name val="Arial"/>
      <family val="2"/>
    </font>
    <font>
      <i/>
      <sz val="11"/>
      <name val="Arial"/>
      <family val="2"/>
    </font>
    <font>
      <vertAlign val="superscript"/>
      <sz val="11"/>
      <color rgb="FF000000"/>
      <name val="Arial"/>
      <family val="2"/>
    </font>
    <font>
      <sz val="11"/>
      <color rgb="FF000000"/>
      <name val="Arial"/>
      <family val="2"/>
    </font>
    <font>
      <b/>
      <sz val="11"/>
      <color theme="0"/>
      <name val="Calibri"/>
      <family val="2"/>
      <scheme val="minor"/>
    </font>
    <font>
      <b/>
      <sz val="11"/>
      <color theme="5"/>
      <name val="Arial"/>
      <family val="2"/>
    </font>
    <font>
      <b/>
      <sz val="11"/>
      <color rgb="FFFF0000"/>
      <name val="Arial"/>
      <family val="2"/>
    </font>
    <font>
      <b/>
      <sz val="11"/>
      <color theme="7"/>
      <name val="Arial"/>
      <family val="2"/>
    </font>
    <font>
      <vertAlign val="superscript"/>
      <sz val="11"/>
      <color theme="1"/>
      <name val="Arial"/>
      <family val="2"/>
    </font>
  </fonts>
  <fills count="1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79998168889431442"/>
        <bgColor indexed="64"/>
      </patternFill>
    </fill>
  </fills>
  <borders count="75">
    <border>
      <left/>
      <right/>
      <top/>
      <bottom/>
      <diagonal/>
    </border>
    <border>
      <left/>
      <right/>
      <top/>
      <bottom style="thin">
        <color indexed="64"/>
      </bottom>
      <diagonal/>
    </border>
    <border>
      <left/>
      <right/>
      <top style="thin">
        <color indexed="64"/>
      </top>
      <bottom style="double">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indexed="64"/>
      </top>
      <bottom style="double">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0.14999847407452621"/>
      </left>
      <right/>
      <top style="thin">
        <color theme="0" tint="-4.9989318521683403E-2"/>
      </top>
      <bottom style="thin">
        <color theme="0" tint="-4.9989318521683403E-2"/>
      </bottom>
      <diagonal/>
    </border>
    <border>
      <left/>
      <right style="thin">
        <color theme="0" tint="-0.14999847407452621"/>
      </right>
      <top style="thin">
        <color theme="0" tint="-4.9989318521683403E-2"/>
      </top>
      <bottom style="thin">
        <color theme="0" tint="-4.9989318521683403E-2"/>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style="thin">
        <color indexed="64"/>
      </top>
      <bottom style="double">
        <color indexed="64"/>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style="thin">
        <color theme="0" tint="-4.9989318521683403E-2"/>
      </left>
      <right/>
      <top style="thin">
        <color theme="0" tint="-4.9989318521683403E-2"/>
      </top>
      <bottom style="thin">
        <color theme="0" tint="-0.14999847407452621"/>
      </bottom>
      <diagonal/>
    </border>
    <border>
      <left/>
      <right/>
      <top style="thin">
        <color theme="0" tint="-4.9989318521683403E-2"/>
      </top>
      <bottom style="thin">
        <color theme="0" tint="-0.14999847407452621"/>
      </bottom>
      <diagonal/>
    </border>
    <border>
      <left style="thin">
        <color theme="0" tint="-4.9989318521683403E-2"/>
      </left>
      <right/>
      <top style="thin">
        <color theme="0" tint="-0.14999847407452621"/>
      </top>
      <bottom/>
      <diagonal/>
    </border>
    <border>
      <left style="thin">
        <color theme="0" tint="-0.14999847407452621"/>
      </left>
      <right style="thin">
        <color theme="0" tint="-4.9989318521683403E-2"/>
      </right>
      <top style="thin">
        <color theme="0" tint="-4.9989318521683403E-2"/>
      </top>
      <bottom style="thin">
        <color theme="0" tint="-4.9989318521683403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indexed="64"/>
      </bottom>
      <diagonal/>
    </border>
    <border>
      <left style="thin">
        <color theme="0" tint="-0.14999847407452621"/>
      </left>
      <right/>
      <top style="thin">
        <color indexed="64"/>
      </top>
      <bottom/>
      <diagonal/>
    </border>
    <border>
      <left/>
      <right/>
      <top style="thin">
        <color indexed="64"/>
      </top>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9847407452621"/>
      </left>
      <right style="thin">
        <color theme="0" tint="-0.1499984740745262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0" tint="-0.14999847407452621"/>
      </left>
      <right/>
      <top style="thin">
        <color theme="0" tint="-0.14999847407452621"/>
      </top>
      <bottom style="thin">
        <color theme="0" tint="-0.14996795556505021"/>
      </bottom>
      <diagonal/>
    </border>
    <border>
      <left style="thin">
        <color theme="0" tint="-0.14996795556505021"/>
      </left>
      <right/>
      <top/>
      <bottom/>
      <diagonal/>
    </border>
    <border>
      <left style="thin">
        <color theme="0" tint="-0.14996795556505021"/>
      </left>
      <right/>
      <top style="thin">
        <color theme="0" tint="-4.9989318521683403E-2"/>
      </top>
      <bottom style="thin">
        <color theme="0" tint="-4.9989318521683403E-2"/>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theme="0" tint="-0.14996795556505021"/>
      </bottom>
      <diagonal/>
    </border>
    <border>
      <left/>
      <right style="thin">
        <color theme="0" tint="-0.149998474074526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9847407452621"/>
      </right>
      <top style="thin">
        <color theme="0" tint="-0.14996795556505021"/>
      </top>
      <bottom style="thin">
        <color theme="0" tint="-0.14996795556505021"/>
      </bottom>
      <diagonal/>
    </border>
    <border>
      <left/>
      <right/>
      <top style="thin">
        <color theme="0" tint="-0.14996795556505021"/>
      </top>
      <bottom/>
      <diagonal/>
    </border>
    <border>
      <left/>
      <right style="thin">
        <color theme="0" tint="-0.14999847407452621"/>
      </right>
      <top style="thin">
        <color theme="0" tint="-0.14996795556505021"/>
      </top>
      <bottom/>
      <diagonal/>
    </border>
    <border>
      <left style="thin">
        <color theme="0" tint="-0.14999847407452621"/>
      </left>
      <right style="thin">
        <color theme="0" tint="-0.14996795556505021"/>
      </right>
      <top/>
      <bottom style="thin">
        <color theme="0" tint="-0.14996795556505021"/>
      </bottom>
      <diagonal/>
    </border>
    <border>
      <left style="thin">
        <color theme="0" tint="-0.149998474074526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0" tint="-0.14996795556505021"/>
      </top>
      <bottom/>
      <diagonal/>
    </border>
    <border>
      <left style="thin">
        <color theme="0" tint="-0.14999847407452621"/>
      </left>
      <right style="thin">
        <color theme="0" tint="-0.14996795556505021"/>
      </right>
      <top/>
      <bottom style="thin">
        <color theme="0" tint="-0.14999847407452621"/>
      </bottom>
      <diagonal/>
    </border>
    <border>
      <left style="thin">
        <color theme="0" tint="-0.14999847407452621"/>
      </left>
      <right style="thin">
        <color theme="0" tint="-0.14996795556505021"/>
      </right>
      <top style="thin">
        <color indexed="64"/>
      </top>
      <bottom style="double">
        <color indexed="64"/>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tint="-0.14999847407452621"/>
      </left>
      <right/>
      <top/>
      <bottom style="thin">
        <color theme="0" tint="-0.14996795556505021"/>
      </bottom>
      <diagonal/>
    </border>
    <border>
      <left style="thin">
        <color theme="2"/>
      </left>
      <right style="thin">
        <color theme="2"/>
      </right>
      <top style="thin">
        <color theme="2"/>
      </top>
      <bottom style="thin">
        <color theme="2"/>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17" fillId="0" borderId="0"/>
    <xf numFmtId="0" fontId="18" fillId="0" borderId="0" applyNumberFormat="0" applyFill="0" applyBorder="0" applyAlignment="0" applyProtection="0"/>
  </cellStyleXfs>
  <cellXfs count="296">
    <xf numFmtId="0" fontId="0" fillId="0" borderId="0" xfId="0"/>
    <xf numFmtId="0" fontId="3" fillId="0" borderId="0" xfId="0" applyFont="1"/>
    <xf numFmtId="0" fontId="4" fillId="0" borderId="0" xfId="0" applyFont="1"/>
    <xf numFmtId="10" fontId="3" fillId="0" borderId="0" xfId="0" applyNumberFormat="1" applyFont="1"/>
    <xf numFmtId="0" fontId="3" fillId="5" borderId="0" xfId="0" applyFont="1" applyFill="1"/>
    <xf numFmtId="0" fontId="3" fillId="0" borderId="3" xfId="0" applyFont="1" applyBorder="1"/>
    <xf numFmtId="0" fontId="2" fillId="2" borderId="9" xfId="0" applyFont="1" applyFill="1" applyBorder="1"/>
    <xf numFmtId="0" fontId="2" fillId="2" borderId="10" xfId="0" applyFont="1" applyFill="1" applyBorder="1" applyAlignment="1">
      <alignment horizontal="center"/>
    </xf>
    <xf numFmtId="3" fontId="3" fillId="5" borderId="0" xfId="0" applyNumberFormat="1" applyFont="1" applyFill="1" applyAlignment="1">
      <alignment horizontal="center"/>
    </xf>
    <xf numFmtId="0" fontId="4" fillId="5" borderId="0" xfId="0" applyFont="1" applyFill="1"/>
    <xf numFmtId="165" fontId="6" fillId="5" borderId="0" xfId="0" applyNumberFormat="1" applyFont="1" applyFill="1" applyAlignment="1">
      <alignment horizontal="center"/>
    </xf>
    <xf numFmtId="165" fontId="7" fillId="5" borderId="0" xfId="0" applyNumberFormat="1" applyFont="1" applyFill="1" applyAlignment="1">
      <alignment horizontal="center"/>
    </xf>
    <xf numFmtId="0" fontId="3" fillId="0" borderId="0" xfId="0" applyFont="1" applyAlignment="1">
      <alignment vertical="center"/>
    </xf>
    <xf numFmtId="0" fontId="3" fillId="0" borderId="22" xfId="0" applyFont="1" applyBorder="1"/>
    <xf numFmtId="0" fontId="3" fillId="3" borderId="23" xfId="0" applyFont="1" applyFill="1" applyBorder="1"/>
    <xf numFmtId="10" fontId="3" fillId="3" borderId="23" xfId="0" applyNumberFormat="1" applyFont="1" applyFill="1" applyBorder="1"/>
    <xf numFmtId="10" fontId="5" fillId="3" borderId="23" xfId="0" applyNumberFormat="1" applyFont="1" applyFill="1" applyBorder="1"/>
    <xf numFmtId="165" fontId="6" fillId="5" borderId="7" xfId="0" applyNumberFormat="1" applyFont="1" applyFill="1" applyBorder="1" applyAlignment="1">
      <alignment horizontal="center"/>
    </xf>
    <xf numFmtId="165" fontId="6" fillId="5" borderId="6" xfId="0" applyNumberFormat="1" applyFont="1" applyFill="1" applyBorder="1" applyAlignment="1">
      <alignment horizontal="center"/>
    </xf>
    <xf numFmtId="0" fontId="9" fillId="0" borderId="0" xfId="0" applyFont="1"/>
    <xf numFmtId="0" fontId="2" fillId="2" borderId="9" xfId="0" applyFont="1" applyFill="1" applyBorder="1" applyAlignment="1">
      <alignment horizontal="center"/>
    </xf>
    <xf numFmtId="0" fontId="2" fillId="2" borderId="11" xfId="0" applyFont="1" applyFill="1" applyBorder="1" applyAlignment="1">
      <alignment horizontal="center"/>
    </xf>
    <xf numFmtId="1" fontId="3" fillId="0" borderId="0" xfId="0" applyNumberFormat="1" applyFont="1" applyAlignment="1">
      <alignment horizontal="center"/>
    </xf>
    <xf numFmtId="0" fontId="11" fillId="0" borderId="0" xfId="0" applyFont="1" applyAlignment="1">
      <alignment horizontal="left" vertical="center" readingOrder="1"/>
    </xf>
    <xf numFmtId="0" fontId="20" fillId="0" borderId="0" xfId="0" applyFont="1" applyAlignment="1">
      <alignment horizontal="center"/>
    </xf>
    <xf numFmtId="0" fontId="3" fillId="0" borderId="0" xfId="0" applyFont="1" applyAlignment="1">
      <alignment horizontal="center"/>
    </xf>
    <xf numFmtId="0" fontId="20" fillId="0" borderId="0" xfId="0" applyFont="1"/>
    <xf numFmtId="0" fontId="2" fillId="2" borderId="32" xfId="0" applyFont="1" applyFill="1" applyBorder="1" applyAlignment="1">
      <alignment horizontal="center"/>
    </xf>
    <xf numFmtId="0" fontId="4" fillId="8" borderId="30" xfId="0" applyFont="1" applyFill="1" applyBorder="1"/>
    <xf numFmtId="0" fontId="4" fillId="8" borderId="31" xfId="0" applyFont="1" applyFill="1" applyBorder="1"/>
    <xf numFmtId="0" fontId="3" fillId="5" borderId="0" xfId="0" applyFont="1" applyFill="1" applyAlignment="1">
      <alignment horizontal="left"/>
    </xf>
    <xf numFmtId="0" fontId="2" fillId="4" borderId="0" xfId="0" applyFont="1" applyFill="1" applyAlignment="1">
      <alignment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4" fillId="3" borderId="0" xfId="0" applyFont="1" applyFill="1"/>
    <xf numFmtId="0" fontId="3" fillId="3" borderId="0" xfId="0" applyFont="1" applyFill="1"/>
    <xf numFmtId="0" fontId="13" fillId="3" borderId="0" xfId="0" applyFont="1" applyFill="1" applyAlignment="1" applyProtection="1">
      <alignment horizontal="center" vertical="center"/>
      <protection locked="0"/>
    </xf>
    <xf numFmtId="0" fontId="1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8" fillId="3" borderId="0" xfId="0" applyFont="1" applyFill="1" applyAlignment="1" applyProtection="1">
      <alignment horizontal="left" vertical="center"/>
      <protection locked="0"/>
    </xf>
    <xf numFmtId="0" fontId="4" fillId="5" borderId="52" xfId="0" applyFont="1" applyFill="1" applyBorder="1" applyAlignment="1">
      <alignment horizontal="center" vertical="center"/>
    </xf>
    <xf numFmtId="0" fontId="3" fillId="3" borderId="0" xfId="0" applyFont="1" applyFill="1" applyAlignment="1">
      <alignment vertical="center"/>
    </xf>
    <xf numFmtId="0" fontId="3" fillId="3" borderId="7" xfId="0" applyFont="1" applyFill="1" applyBorder="1" applyAlignment="1">
      <alignment vertical="center"/>
    </xf>
    <xf numFmtId="0" fontId="3" fillId="3" borderId="0" xfId="0" quotePrefix="1" applyFont="1" applyFill="1" applyAlignment="1">
      <alignment horizontal="left" vertical="top" wrapText="1"/>
    </xf>
    <xf numFmtId="0" fontId="3" fillId="3" borderId="0" xfId="0" quotePrefix="1" applyFont="1" applyFill="1" applyAlignment="1">
      <alignment vertical="top" wrapText="1"/>
    </xf>
    <xf numFmtId="0" fontId="4" fillId="6" borderId="0" xfId="0" applyFont="1" applyFill="1"/>
    <xf numFmtId="0" fontId="3" fillId="0" borderId="0" xfId="0" quotePrefix="1" applyFont="1"/>
    <xf numFmtId="0" fontId="18" fillId="3" borderId="0" xfId="3" quotePrefix="1" applyFont="1" applyFill="1" applyAlignment="1">
      <alignment horizontal="left" vertical="top"/>
    </xf>
    <xf numFmtId="0" fontId="22" fillId="3" borderId="0" xfId="0" applyFont="1" applyFill="1"/>
    <xf numFmtId="0" fontId="24" fillId="11" borderId="3"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3" fillId="0" borderId="52" xfId="0" applyFont="1" applyBorder="1" applyAlignment="1">
      <alignment vertical="center"/>
    </xf>
    <xf numFmtId="0" fontId="23" fillId="5" borderId="52" xfId="0" applyFont="1" applyFill="1" applyBorder="1" applyAlignment="1">
      <alignment horizontal="center" vertical="center"/>
    </xf>
    <xf numFmtId="43" fontId="3" fillId="5" borderId="0" xfId="1" applyFont="1" applyFill="1"/>
    <xf numFmtId="0" fontId="8" fillId="6" borderId="17" xfId="0" applyFont="1" applyFill="1" applyBorder="1" applyAlignment="1">
      <alignment vertical="center"/>
    </xf>
    <xf numFmtId="0" fontId="6" fillId="6" borderId="20" xfId="0" applyFont="1" applyFill="1" applyBorder="1" applyAlignment="1">
      <alignment vertical="center"/>
    </xf>
    <xf numFmtId="0" fontId="6" fillId="6" borderId="18" xfId="0" applyFont="1" applyFill="1" applyBorder="1" applyAlignment="1">
      <alignment vertical="center"/>
    </xf>
    <xf numFmtId="0" fontId="6" fillId="6" borderId="21" xfId="0" applyFont="1" applyFill="1" applyBorder="1" applyAlignment="1">
      <alignment vertical="center"/>
    </xf>
    <xf numFmtId="0" fontId="6" fillId="6" borderId="19" xfId="0" applyFont="1" applyFill="1" applyBorder="1" applyAlignment="1">
      <alignment vertical="center"/>
    </xf>
    <xf numFmtId="0" fontId="3" fillId="5" borderId="0" xfId="0" applyFont="1" applyFill="1" applyAlignment="1">
      <alignment vertical="center"/>
    </xf>
    <xf numFmtId="0" fontId="8" fillId="6" borderId="0" xfId="0" applyFont="1" applyFill="1" applyAlignment="1">
      <alignment vertical="center"/>
    </xf>
    <xf numFmtId="0" fontId="6" fillId="6" borderId="9" xfId="0" applyFont="1" applyFill="1" applyBorder="1" applyAlignment="1">
      <alignment vertical="center"/>
    </xf>
    <xf numFmtId="0" fontId="6" fillId="6" borderId="10" xfId="0" applyFont="1" applyFill="1" applyBorder="1" applyAlignment="1">
      <alignment vertical="center"/>
    </xf>
    <xf numFmtId="0" fontId="6" fillId="6" borderId="11" xfId="0" applyFont="1" applyFill="1" applyBorder="1" applyAlignment="1">
      <alignment vertical="center"/>
    </xf>
    <xf numFmtId="0" fontId="6" fillId="6" borderId="0" xfId="0" applyFont="1" applyFill="1" applyAlignment="1">
      <alignment vertical="center"/>
    </xf>
    <xf numFmtId="168" fontId="3" fillId="3" borderId="23" xfId="1" applyNumberFormat="1" applyFont="1" applyFill="1" applyBorder="1"/>
    <xf numFmtId="0" fontId="3" fillId="5" borderId="22" xfId="0" applyFont="1" applyFill="1" applyBorder="1"/>
    <xf numFmtId="0" fontId="2" fillId="4" borderId="9" xfId="0" applyFont="1" applyFill="1" applyBorder="1" applyAlignment="1">
      <alignment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3" fillId="3" borderId="4" xfId="0" applyFont="1" applyFill="1" applyBorder="1" applyAlignment="1">
      <alignment vertical="center"/>
    </xf>
    <xf numFmtId="0" fontId="3" fillId="3" borderId="3" xfId="0" applyFont="1" applyFill="1" applyBorder="1"/>
    <xf numFmtId="167" fontId="6" fillId="5" borderId="0" xfId="0" applyNumberFormat="1" applyFont="1" applyFill="1" applyAlignment="1">
      <alignment horizontal="center"/>
    </xf>
    <xf numFmtId="167" fontId="6" fillId="5" borderId="7" xfId="0" applyNumberFormat="1" applyFont="1" applyFill="1" applyBorder="1" applyAlignment="1">
      <alignment horizontal="center"/>
    </xf>
    <xf numFmtId="167" fontId="6" fillId="5" borderId="6" xfId="0" applyNumberFormat="1" applyFont="1" applyFill="1" applyBorder="1" applyAlignment="1">
      <alignment horizontal="center"/>
    </xf>
    <xf numFmtId="0" fontId="4" fillId="3" borderId="8" xfId="0" applyFont="1" applyFill="1" applyBorder="1"/>
    <xf numFmtId="167" fontId="8" fillId="5" borderId="2" xfId="0" applyNumberFormat="1" applyFont="1" applyFill="1" applyBorder="1" applyAlignment="1">
      <alignment horizontal="center"/>
    </xf>
    <xf numFmtId="164" fontId="3" fillId="0" borderId="38" xfId="2" applyNumberFormat="1" applyFont="1" applyBorder="1" applyAlignment="1">
      <alignment horizontal="center" vertical="center"/>
    </xf>
    <xf numFmtId="164" fontId="3" fillId="0" borderId="38" xfId="2" applyNumberFormat="1" applyFont="1" applyBorder="1" applyAlignment="1">
      <alignment horizontal="center"/>
    </xf>
    <xf numFmtId="164" fontId="3" fillId="0" borderId="14" xfId="2" applyNumberFormat="1" applyFont="1" applyBorder="1" applyAlignment="1">
      <alignment horizontal="center"/>
    </xf>
    <xf numFmtId="164" fontId="3" fillId="0" borderId="4" xfId="2" applyNumberFormat="1" applyFont="1" applyBorder="1" applyAlignment="1">
      <alignment horizontal="center"/>
    </xf>
    <xf numFmtId="164" fontId="3" fillId="0" borderId="11" xfId="2" applyNumberFormat="1" applyFont="1" applyBorder="1" applyAlignment="1">
      <alignment horizontal="center"/>
    </xf>
    <xf numFmtId="0" fontId="8" fillId="3" borderId="51" xfId="0" applyFont="1" applyFill="1" applyBorder="1" applyAlignment="1" applyProtection="1">
      <alignment horizontal="left" vertical="center" indent="1"/>
      <protection locked="0"/>
    </xf>
    <xf numFmtId="167" fontId="4" fillId="0" borderId="2" xfId="1" applyNumberFormat="1" applyFont="1" applyBorder="1" applyAlignment="1">
      <alignment horizontal="center"/>
    </xf>
    <xf numFmtId="167" fontId="4" fillId="0" borderId="51" xfId="1" applyNumberFormat="1" applyFont="1" applyBorder="1" applyAlignment="1">
      <alignment horizontal="center"/>
    </xf>
    <xf numFmtId="164" fontId="4" fillId="0" borderId="2" xfId="2" applyNumberFormat="1" applyFont="1" applyBorder="1" applyAlignment="1">
      <alignment horizontal="center"/>
    </xf>
    <xf numFmtId="164" fontId="4" fillId="0" borderId="51" xfId="2" applyNumberFormat="1" applyFont="1" applyBorder="1" applyAlignment="1">
      <alignment horizont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vertical="center"/>
      <protection locked="0"/>
    </xf>
    <xf numFmtId="0" fontId="3" fillId="3" borderId="1" xfId="0" applyFont="1" applyFill="1" applyBorder="1"/>
    <xf numFmtId="167" fontId="6" fillId="0" borderId="1" xfId="0" applyNumberFormat="1" applyFont="1" applyBorder="1" applyAlignment="1">
      <alignment horizontal="center"/>
    </xf>
    <xf numFmtId="167" fontId="6" fillId="5" borderId="1" xfId="0" applyNumberFormat="1" applyFont="1" applyFill="1" applyBorder="1" applyAlignment="1">
      <alignment horizontal="center"/>
    </xf>
    <xf numFmtId="0" fontId="5" fillId="3" borderId="0" xfId="0" applyFont="1" applyFill="1" applyAlignment="1">
      <alignment horizontal="left" indent="1"/>
    </xf>
    <xf numFmtId="0" fontId="3" fillId="3" borderId="1" xfId="0" applyFont="1" applyFill="1" applyBorder="1" applyAlignment="1">
      <alignment horizontal="left"/>
    </xf>
    <xf numFmtId="0" fontId="3" fillId="3" borderId="0" xfId="0" applyFont="1" applyFill="1" applyAlignment="1">
      <alignment horizontal="left"/>
    </xf>
    <xf numFmtId="167" fontId="6" fillId="0" borderId="0" xfId="0" applyNumberFormat="1" applyFont="1" applyAlignment="1">
      <alignment horizontal="center"/>
    </xf>
    <xf numFmtId="0" fontId="4" fillId="3" borderId="2" xfId="0" applyFont="1" applyFill="1" applyBorder="1"/>
    <xf numFmtId="167" fontId="8" fillId="0" borderId="2" xfId="0" applyNumberFormat="1" applyFont="1" applyBorder="1" applyAlignment="1">
      <alignment horizontal="center"/>
    </xf>
    <xf numFmtId="167" fontId="8" fillId="5" borderId="0" xfId="0" applyNumberFormat="1" applyFont="1" applyFill="1"/>
    <xf numFmtId="164" fontId="6" fillId="5" borderId="0" xfId="2" applyNumberFormat="1" applyFont="1" applyFill="1" applyBorder="1" applyAlignment="1">
      <alignment horizontal="center"/>
    </xf>
    <xf numFmtId="164" fontId="8" fillId="5" borderId="2" xfId="2" applyNumberFormat="1" applyFont="1" applyFill="1" applyBorder="1" applyAlignment="1">
      <alignment horizontal="center"/>
    </xf>
    <xf numFmtId="0" fontId="4" fillId="3" borderId="28" xfId="0" applyFont="1" applyFill="1" applyBorder="1"/>
    <xf numFmtId="166" fontId="6" fillId="5" borderId="29" xfId="0" applyNumberFormat="1" applyFont="1" applyFill="1" applyBorder="1" applyAlignment="1">
      <alignment horizontal="center"/>
    </xf>
    <xf numFmtId="166" fontId="6" fillId="5" borderId="0" xfId="0" applyNumberFormat="1" applyFont="1" applyFill="1" applyAlignment="1">
      <alignment horizontal="center"/>
    </xf>
    <xf numFmtId="166" fontId="6" fillId="5" borderId="23" xfId="0" applyNumberFormat="1" applyFont="1" applyFill="1" applyBorder="1" applyAlignment="1">
      <alignment horizontal="center"/>
    </xf>
    <xf numFmtId="0" fontId="5" fillId="3" borderId="22" xfId="0" applyFont="1" applyFill="1" applyBorder="1" applyAlignment="1">
      <alignment horizontal="left" indent="1"/>
    </xf>
    <xf numFmtId="166" fontId="25" fillId="5" borderId="0" xfId="0" applyNumberFormat="1" applyFont="1" applyFill="1" applyAlignment="1">
      <alignment horizontal="center"/>
    </xf>
    <xf numFmtId="0" fontId="5" fillId="3" borderId="25" xfId="0" applyFont="1" applyFill="1" applyBorder="1" applyAlignment="1">
      <alignment horizontal="left" indent="1"/>
    </xf>
    <xf numFmtId="166" fontId="25" fillId="5" borderId="26" xfId="0" applyNumberFormat="1" applyFont="1" applyFill="1" applyBorder="1" applyAlignment="1">
      <alignment horizontal="center"/>
    </xf>
    <xf numFmtId="0" fontId="3" fillId="3" borderId="22" xfId="0" applyFont="1" applyFill="1" applyBorder="1"/>
    <xf numFmtId="167" fontId="6" fillId="3" borderId="0" xfId="0" applyNumberFormat="1" applyFont="1" applyFill="1" applyAlignment="1">
      <alignment horizontal="center"/>
    </xf>
    <xf numFmtId="167" fontId="6" fillId="5" borderId="23" xfId="0" applyNumberFormat="1" applyFont="1" applyFill="1" applyBorder="1" applyAlignment="1">
      <alignment horizontal="center"/>
    </xf>
    <xf numFmtId="167" fontId="26" fillId="5" borderId="23" xfId="0" applyNumberFormat="1" applyFont="1" applyFill="1" applyBorder="1" applyAlignment="1">
      <alignment horizontal="center"/>
    </xf>
    <xf numFmtId="0" fontId="4" fillId="3" borderId="24" xfId="0" applyFont="1" applyFill="1" applyBorder="1"/>
    <xf numFmtId="0" fontId="4" fillId="7" borderId="0" xfId="0" applyFont="1" applyFill="1"/>
    <xf numFmtId="166" fontId="3" fillId="7" borderId="0" xfId="0" applyNumberFormat="1" applyFont="1" applyFill="1" applyAlignment="1">
      <alignment horizontal="center"/>
    </xf>
    <xf numFmtId="166" fontId="3" fillId="5" borderId="0" xfId="0" applyNumberFormat="1" applyFont="1" applyFill="1"/>
    <xf numFmtId="0" fontId="3" fillId="0" borderId="17" xfId="0" applyFont="1" applyBorder="1"/>
    <xf numFmtId="0" fontId="3" fillId="0" borderId="55" xfId="0" applyFont="1" applyBorder="1"/>
    <xf numFmtId="0" fontId="3" fillId="0" borderId="54" xfId="0" applyFont="1" applyBorder="1"/>
    <xf numFmtId="166" fontId="3" fillId="0" borderId="0" xfId="0" applyNumberFormat="1" applyFont="1" applyAlignment="1">
      <alignment horizontal="center"/>
    </xf>
    <xf numFmtId="0" fontId="4" fillId="3" borderId="17" xfId="0" applyFont="1" applyFill="1" applyBorder="1"/>
    <xf numFmtId="166" fontId="3" fillId="3" borderId="20" xfId="0" applyNumberFormat="1" applyFont="1" applyFill="1" applyBorder="1" applyAlignment="1">
      <alignment horizontal="center"/>
    </xf>
    <xf numFmtId="166" fontId="3" fillId="3" borderId="18" xfId="0" applyNumberFormat="1" applyFont="1" applyFill="1" applyBorder="1" applyAlignment="1">
      <alignment horizontal="center"/>
    </xf>
    <xf numFmtId="0" fontId="3" fillId="3" borderId="56" xfId="0" applyFont="1" applyFill="1" applyBorder="1" applyAlignment="1">
      <alignment horizontal="left"/>
    </xf>
    <xf numFmtId="167" fontId="6" fillId="5" borderId="56" xfId="0" applyNumberFormat="1" applyFont="1" applyFill="1" applyBorder="1" applyAlignment="1">
      <alignment horizontal="center"/>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top" wrapText="1"/>
    </xf>
    <xf numFmtId="0" fontId="2" fillId="0" borderId="0" xfId="0" applyFont="1" applyAlignment="1">
      <alignment horizontal="center"/>
    </xf>
    <xf numFmtId="0" fontId="2" fillId="4" borderId="22" xfId="0" applyFont="1" applyFill="1" applyBorder="1"/>
    <xf numFmtId="0" fontId="2" fillId="4" borderId="0" xfId="0" applyFont="1" applyFill="1" applyAlignment="1">
      <alignment horizontal="center"/>
    </xf>
    <xf numFmtId="0" fontId="2" fillId="4" borderId="33" xfId="0" applyFont="1" applyFill="1" applyBorder="1" applyAlignment="1">
      <alignment horizontal="center"/>
    </xf>
    <xf numFmtId="0" fontId="3" fillId="5" borderId="25" xfId="0" applyFont="1" applyFill="1" applyBorder="1"/>
    <xf numFmtId="10" fontId="3" fillId="3" borderId="27" xfId="0" applyNumberFormat="1" applyFont="1" applyFill="1" applyBorder="1"/>
    <xf numFmtId="0" fontId="2" fillId="4" borderId="19" xfId="0" applyFont="1" applyFill="1" applyBorder="1"/>
    <xf numFmtId="167" fontId="26" fillId="5" borderId="0" xfId="0" applyNumberFormat="1" applyFont="1" applyFill="1" applyAlignment="1">
      <alignment horizontal="center"/>
    </xf>
    <xf numFmtId="0" fontId="2" fillId="4" borderId="53" xfId="0" applyFont="1" applyFill="1" applyBorder="1"/>
    <xf numFmtId="0" fontId="29" fillId="2" borderId="57" xfId="0" applyFont="1" applyFill="1" applyBorder="1"/>
    <xf numFmtId="0" fontId="0" fillId="0" borderId="58" xfId="0" applyBorder="1"/>
    <xf numFmtId="0" fontId="29" fillId="0" borderId="0" xfId="0" applyFont="1"/>
    <xf numFmtId="10" fontId="0" fillId="0" borderId="58" xfId="0" applyNumberFormat="1" applyBorder="1"/>
    <xf numFmtId="0" fontId="5" fillId="5" borderId="22" xfId="0" applyFont="1" applyFill="1" applyBorder="1" applyAlignment="1">
      <alignment horizontal="left" indent="1"/>
    </xf>
    <xf numFmtId="0" fontId="2" fillId="5" borderId="0" xfId="0" applyFont="1" applyFill="1" applyAlignment="1">
      <alignment horizontal="center"/>
    </xf>
    <xf numFmtId="0" fontId="4" fillId="7" borderId="54" xfId="0" applyFont="1" applyFill="1" applyBorder="1"/>
    <xf numFmtId="0" fontId="24" fillId="4" borderId="0" xfId="0" applyFont="1" applyFill="1" applyAlignment="1">
      <alignment horizontal="center" vertical="center"/>
    </xf>
    <xf numFmtId="166" fontId="26" fillId="5" borderId="0" xfId="0" applyNumberFormat="1" applyFont="1" applyFill="1" applyAlignment="1">
      <alignment horizontal="center"/>
    </xf>
    <xf numFmtId="166" fontId="26" fillId="5" borderId="26" xfId="0" applyNumberFormat="1" applyFont="1" applyFill="1" applyBorder="1" applyAlignment="1">
      <alignment horizontal="center"/>
    </xf>
    <xf numFmtId="166" fontId="26" fillId="5" borderId="23" xfId="0" applyNumberFormat="1" applyFont="1" applyFill="1" applyBorder="1" applyAlignment="1">
      <alignment horizontal="center"/>
    </xf>
    <xf numFmtId="166" fontId="26" fillId="5" borderId="27" xfId="0" applyNumberFormat="1" applyFont="1" applyFill="1" applyBorder="1" applyAlignment="1">
      <alignment horizontal="center"/>
    </xf>
    <xf numFmtId="164" fontId="3" fillId="0" borderId="0" xfId="2" applyNumberFormat="1" applyFont="1" applyBorder="1"/>
    <xf numFmtId="0" fontId="3" fillId="3" borderId="0" xfId="0" applyFont="1" applyFill="1" applyAlignment="1">
      <alignment horizontal="lef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2" fillId="4" borderId="37" xfId="0" applyFont="1" applyFill="1" applyBorder="1" applyAlignment="1">
      <alignment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164" fontId="8" fillId="5" borderId="0" xfId="2" applyNumberFormat="1" applyFont="1" applyFill="1" applyBorder="1" applyAlignment="1">
      <alignment horizontal="center"/>
    </xf>
    <xf numFmtId="0" fontId="3" fillId="3" borderId="0" xfId="0" applyFont="1" applyFill="1" applyAlignment="1">
      <alignment vertical="top"/>
    </xf>
    <xf numFmtId="164" fontId="3" fillId="0" borderId="0" xfId="0" applyNumberFormat="1" applyFont="1"/>
    <xf numFmtId="43" fontId="3" fillId="0" borderId="0" xfId="1" applyFont="1"/>
    <xf numFmtId="167" fontId="3" fillId="0" borderId="0" xfId="0" applyNumberFormat="1" applyFont="1"/>
    <xf numFmtId="0" fontId="3" fillId="0" borderId="16" xfId="0" applyFont="1" applyBorder="1"/>
    <xf numFmtId="0" fontId="5" fillId="0" borderId="16" xfId="0" applyFont="1" applyBorder="1" applyAlignment="1">
      <alignment horizontal="left" indent="1"/>
    </xf>
    <xf numFmtId="0" fontId="2" fillId="4" borderId="34" xfId="0" applyFont="1" applyFill="1" applyBorder="1"/>
    <xf numFmtId="0" fontId="2" fillId="4" borderId="12" xfId="0" applyFont="1" applyFill="1" applyBorder="1"/>
    <xf numFmtId="0" fontId="2" fillId="4" borderId="14" xfId="0" applyFont="1" applyFill="1" applyBorder="1"/>
    <xf numFmtId="167" fontId="3" fillId="5" borderId="0" xfId="0" applyNumberFormat="1" applyFont="1" applyFill="1"/>
    <xf numFmtId="0" fontId="3" fillId="0" borderId="15" xfId="0" applyFont="1" applyBorder="1"/>
    <xf numFmtId="0" fontId="3" fillId="3" borderId="0" xfId="0" applyFont="1" applyFill="1" applyAlignment="1">
      <alignment horizontal="left" vertical="top"/>
    </xf>
    <xf numFmtId="0" fontId="3" fillId="3" borderId="0" xfId="0" quotePrefix="1" applyFont="1" applyFill="1" applyAlignment="1">
      <alignment horizontal="left" vertical="top"/>
    </xf>
    <xf numFmtId="0" fontId="5" fillId="5" borderId="22" xfId="0" applyFont="1" applyFill="1" applyBorder="1" applyAlignment="1">
      <alignment horizontal="left"/>
    </xf>
    <xf numFmtId="0" fontId="3" fillId="3" borderId="22" xfId="0" applyFont="1" applyFill="1" applyBorder="1" applyAlignment="1">
      <alignment horizontal="left"/>
    </xf>
    <xf numFmtId="9" fontId="3" fillId="0" borderId="0" xfId="2" applyFont="1"/>
    <xf numFmtId="0" fontId="3" fillId="3" borderId="23" xfId="0" applyFont="1" applyFill="1" applyBorder="1" applyAlignment="1">
      <alignment horizontal="right"/>
    </xf>
    <xf numFmtId="0" fontId="2" fillId="2" borderId="0" xfId="0" applyFont="1" applyFill="1" applyAlignment="1">
      <alignment horizontal="center"/>
    </xf>
    <xf numFmtId="166" fontId="3" fillId="14" borderId="18" xfId="0" applyNumberFormat="1" applyFont="1" applyFill="1" applyBorder="1" applyAlignment="1">
      <alignment horizontal="center"/>
    </xf>
    <xf numFmtId="0" fontId="2" fillId="2" borderId="0" xfId="0" applyFont="1" applyFill="1"/>
    <xf numFmtId="10" fontId="3" fillId="3" borderId="23" xfId="2" applyNumberFormat="1" applyFont="1" applyFill="1" applyBorder="1"/>
    <xf numFmtId="167" fontId="6" fillId="5" borderId="63" xfId="0" applyNumberFormat="1" applyFont="1" applyFill="1" applyBorder="1" applyAlignment="1">
      <alignment horizontal="center"/>
    </xf>
    <xf numFmtId="167" fontId="6" fillId="5" borderId="64" xfId="0" applyNumberFormat="1" applyFont="1" applyFill="1" applyBorder="1" applyAlignment="1">
      <alignment horizontal="center"/>
    </xf>
    <xf numFmtId="0" fontId="3" fillId="3" borderId="65" xfId="0" applyFont="1" applyFill="1" applyBorder="1"/>
    <xf numFmtId="0" fontId="3" fillId="3" borderId="66" xfId="0" applyFont="1" applyFill="1" applyBorder="1"/>
    <xf numFmtId="0" fontId="3" fillId="3" borderId="68" xfId="0" applyFont="1" applyFill="1" applyBorder="1"/>
    <xf numFmtId="0" fontId="3" fillId="3" borderId="69" xfId="0" applyFont="1" applyFill="1" applyBorder="1"/>
    <xf numFmtId="0" fontId="4" fillId="3" borderId="70" xfId="0" applyFont="1" applyFill="1" applyBorder="1"/>
    <xf numFmtId="0" fontId="3" fillId="0" borderId="71" xfId="0" applyFont="1" applyBorder="1"/>
    <xf numFmtId="0" fontId="3" fillId="0" borderId="72" xfId="0" applyFont="1" applyBorder="1"/>
    <xf numFmtId="0" fontId="3" fillId="0" borderId="0" xfId="0" applyFont="1" applyAlignment="1">
      <alignment vertical="top" wrapText="1"/>
    </xf>
    <xf numFmtId="0" fontId="1" fillId="0" borderId="0" xfId="0" applyFont="1"/>
    <xf numFmtId="164" fontId="3" fillId="5" borderId="0" xfId="2" applyNumberFormat="1" applyFont="1" applyFill="1" applyAlignment="1">
      <alignment horizontal="center"/>
    </xf>
    <xf numFmtId="0" fontId="24" fillId="11" borderId="0" xfId="0" applyFont="1" applyFill="1" applyAlignment="1">
      <alignment horizontal="center" vertical="center" wrapText="1"/>
    </xf>
    <xf numFmtId="164" fontId="3" fillId="5" borderId="0" xfId="2" applyNumberFormat="1" applyFont="1" applyFill="1"/>
    <xf numFmtId="0" fontId="3" fillId="3" borderId="73" xfId="0" applyFont="1" applyFill="1" applyBorder="1"/>
    <xf numFmtId="164" fontId="6" fillId="5" borderId="74" xfId="2" applyNumberFormat="1" applyFont="1" applyFill="1" applyBorder="1" applyAlignment="1">
      <alignment horizontal="center"/>
    </xf>
    <xf numFmtId="0" fontId="2" fillId="2" borderId="32" xfId="0" applyFont="1" applyFill="1" applyBorder="1" applyAlignment="1">
      <alignment horizontal="left"/>
    </xf>
    <xf numFmtId="169" fontId="26" fillId="5" borderId="0" xfId="2" applyNumberFormat="1" applyFont="1" applyFill="1" applyAlignment="1">
      <alignment horizontal="center"/>
    </xf>
    <xf numFmtId="169" fontId="6" fillId="5" borderId="0" xfId="2" applyNumberFormat="1" applyFont="1" applyFill="1" applyAlignment="1">
      <alignment horizontal="center"/>
    </xf>
    <xf numFmtId="169" fontId="4" fillId="5" borderId="0" xfId="0" applyNumberFormat="1" applyFont="1" applyFill="1" applyAlignment="1">
      <alignment horizontal="center"/>
    </xf>
    <xf numFmtId="166" fontId="3" fillId="12" borderId="18" xfId="0" applyNumberFormat="1" applyFont="1" applyFill="1" applyBorder="1" applyAlignment="1" applyProtection="1">
      <alignment horizontal="center"/>
      <protection locked="0"/>
    </xf>
    <xf numFmtId="166" fontId="3" fillId="5" borderId="18" xfId="0" applyNumberFormat="1" applyFont="1" applyFill="1" applyBorder="1" applyProtection="1">
      <protection locked="0"/>
    </xf>
    <xf numFmtId="166" fontId="3" fillId="12" borderId="20" xfId="0" applyNumberFormat="1" applyFont="1" applyFill="1" applyBorder="1" applyAlignment="1" applyProtection="1">
      <alignment horizontal="center"/>
      <protection locked="0"/>
    </xf>
    <xf numFmtId="166" fontId="3" fillId="5" borderId="0" xfId="0" applyNumberFormat="1" applyFont="1" applyFill="1" applyProtection="1">
      <protection locked="0"/>
    </xf>
    <xf numFmtId="164" fontId="3" fillId="12" borderId="0" xfId="2" applyNumberFormat="1" applyFont="1" applyFill="1" applyBorder="1" applyAlignment="1" applyProtection="1">
      <alignment horizontal="center"/>
      <protection locked="0"/>
    </xf>
    <xf numFmtId="167" fontId="6" fillId="12" borderId="59" xfId="0" applyNumberFormat="1" applyFont="1" applyFill="1" applyBorder="1" applyAlignment="1" applyProtection="1">
      <alignment horizontal="center"/>
      <protection locked="0"/>
    </xf>
    <xf numFmtId="167" fontId="6" fillId="12" borderId="60" xfId="0" applyNumberFormat="1" applyFont="1" applyFill="1" applyBorder="1" applyAlignment="1" applyProtection="1">
      <alignment horizontal="center"/>
      <protection locked="0"/>
    </xf>
    <xf numFmtId="167" fontId="6" fillId="12" borderId="61" xfId="0" applyNumberFormat="1" applyFont="1" applyFill="1" applyBorder="1" applyAlignment="1" applyProtection="1">
      <alignment horizontal="center"/>
      <protection locked="0"/>
    </xf>
    <xf numFmtId="167" fontId="6" fillId="12" borderId="62" xfId="0" applyNumberFormat="1" applyFont="1" applyFill="1" applyBorder="1" applyAlignment="1" applyProtection="1">
      <alignment horizontal="center"/>
      <protection locked="0"/>
    </xf>
    <xf numFmtId="167" fontId="6" fillId="12" borderId="67" xfId="0" applyNumberFormat="1" applyFont="1" applyFill="1" applyBorder="1" applyAlignment="1" applyProtection="1">
      <alignment horizontal="center"/>
      <protection locked="0"/>
    </xf>
    <xf numFmtId="164" fontId="3" fillId="12" borderId="34" xfId="2" applyNumberFormat="1" applyFont="1" applyFill="1" applyBorder="1" applyAlignment="1" applyProtection="1">
      <alignment horizontal="left"/>
      <protection locked="0"/>
    </xf>
    <xf numFmtId="167" fontId="3" fillId="12" borderId="37" xfId="1" applyNumberFormat="1" applyFont="1" applyFill="1" applyBorder="1" applyAlignment="1" applyProtection="1">
      <alignment horizontal="center"/>
      <protection locked="0"/>
    </xf>
    <xf numFmtId="164" fontId="3" fillId="12" borderId="41" xfId="2" applyNumberFormat="1" applyFont="1" applyFill="1" applyBorder="1" applyAlignment="1" applyProtection="1">
      <alignment horizontal="center"/>
      <protection locked="0"/>
    </xf>
    <xf numFmtId="164" fontId="3" fillId="13" borderId="12" xfId="2" applyNumberFormat="1" applyFont="1" applyFill="1" applyBorder="1" applyAlignment="1" applyProtection="1">
      <alignment horizontal="center"/>
      <protection locked="0"/>
    </xf>
    <xf numFmtId="164" fontId="3" fillId="12" borderId="36" xfId="2" applyNumberFormat="1" applyFont="1" applyFill="1" applyBorder="1" applyAlignment="1" applyProtection="1">
      <alignment horizontal="center"/>
      <protection locked="0"/>
    </xf>
    <xf numFmtId="164" fontId="3" fillId="12" borderId="37" xfId="2" applyNumberFormat="1" applyFont="1" applyFill="1" applyBorder="1" applyAlignment="1" applyProtection="1">
      <alignment horizontal="center"/>
      <protection locked="0"/>
    </xf>
    <xf numFmtId="167" fontId="3" fillId="12" borderId="13" xfId="1" applyNumberFormat="1" applyFont="1" applyFill="1" applyBorder="1" applyAlignment="1" applyProtection="1">
      <alignment horizontal="center"/>
      <protection locked="0"/>
    </xf>
    <xf numFmtId="164" fontId="3" fillId="12" borderId="34" xfId="2" applyNumberFormat="1" applyFont="1" applyFill="1" applyBorder="1" applyAlignment="1" applyProtection="1">
      <alignment horizontal="center"/>
      <protection locked="0"/>
    </xf>
    <xf numFmtId="164" fontId="3" fillId="12" borderId="12" xfId="2" applyNumberFormat="1" applyFont="1" applyFill="1" applyBorder="1" applyAlignment="1" applyProtection="1">
      <alignment horizontal="center"/>
      <protection locked="0"/>
    </xf>
    <xf numFmtId="164" fontId="3" fillId="12" borderId="13" xfId="2" applyNumberFormat="1" applyFont="1" applyFill="1" applyBorder="1" applyAlignment="1" applyProtection="1">
      <alignment horizontal="center"/>
      <protection locked="0"/>
    </xf>
    <xf numFmtId="167" fontId="3" fillId="12" borderId="0" xfId="1" applyNumberFormat="1" applyFont="1" applyFill="1" applyBorder="1" applyAlignment="1" applyProtection="1">
      <alignment horizontal="center"/>
      <protection locked="0"/>
    </xf>
    <xf numFmtId="164" fontId="3" fillId="12" borderId="16" xfId="2" applyNumberFormat="1" applyFont="1" applyFill="1" applyBorder="1" applyAlignment="1" applyProtection="1">
      <alignment horizontal="center"/>
      <protection locked="0"/>
    </xf>
    <xf numFmtId="164" fontId="3" fillId="12" borderId="3" xfId="2" applyNumberFormat="1" applyFont="1" applyFill="1" applyBorder="1" applyAlignment="1" applyProtection="1">
      <alignment horizontal="center"/>
      <protection locked="0"/>
    </xf>
    <xf numFmtId="167" fontId="3" fillId="12" borderId="10" xfId="1" applyNumberFormat="1" applyFont="1" applyFill="1" applyBorder="1" applyAlignment="1" applyProtection="1">
      <alignment horizontal="center"/>
      <protection locked="0"/>
    </xf>
    <xf numFmtId="164" fontId="3" fillId="12" borderId="15" xfId="2" applyNumberFormat="1" applyFont="1" applyFill="1" applyBorder="1" applyAlignment="1" applyProtection="1">
      <alignment horizontal="center"/>
      <protection locked="0"/>
    </xf>
    <xf numFmtId="164" fontId="3" fillId="12" borderId="9" xfId="2" applyNumberFormat="1" applyFont="1" applyFill="1" applyBorder="1" applyAlignment="1" applyProtection="1">
      <alignment horizontal="center"/>
      <protection locked="0"/>
    </xf>
    <xf numFmtId="164" fontId="3" fillId="12" borderId="10" xfId="2" applyNumberFormat="1" applyFont="1" applyFill="1" applyBorder="1" applyAlignment="1" applyProtection="1">
      <alignment horizontal="center"/>
      <protection locked="0"/>
    </xf>
    <xf numFmtId="164" fontId="3" fillId="13" borderId="13" xfId="2" applyNumberFormat="1" applyFont="1" applyFill="1" applyBorder="1" applyAlignment="1" applyProtection="1">
      <alignment horizontal="center"/>
      <protection locked="0"/>
    </xf>
    <xf numFmtId="167" fontId="6" fillId="12" borderId="0" xfId="0" applyNumberFormat="1" applyFont="1" applyFill="1" applyAlignment="1" applyProtection="1">
      <alignment horizontal="center"/>
      <protection locked="0"/>
    </xf>
    <xf numFmtId="0" fontId="3" fillId="12" borderId="0" xfId="0" applyFont="1" applyFill="1" applyAlignment="1" applyProtection="1">
      <alignment horizontal="left" vertical="center"/>
      <protection locked="0"/>
    </xf>
    <xf numFmtId="0" fontId="3" fillId="12" borderId="0" xfId="0" applyFont="1" applyFill="1" applyAlignment="1" applyProtection="1">
      <alignment vertical="center"/>
      <protection locked="0"/>
    </xf>
    <xf numFmtId="0" fontId="3" fillId="12" borderId="0" xfId="0" applyFont="1" applyFill="1" applyAlignment="1" applyProtection="1">
      <alignment horizontal="center" vertical="center"/>
      <protection locked="0"/>
    </xf>
    <xf numFmtId="166" fontId="3" fillId="7" borderId="3" xfId="0" applyNumberFormat="1" applyFont="1" applyFill="1" applyBorder="1" applyAlignment="1" applyProtection="1">
      <alignment horizontal="center"/>
      <protection locked="0"/>
    </xf>
    <xf numFmtId="166" fontId="3" fillId="7" borderId="0" xfId="0" applyNumberFormat="1" applyFont="1" applyFill="1" applyAlignment="1" applyProtection="1">
      <alignment horizontal="center"/>
      <protection locked="0"/>
    </xf>
    <xf numFmtId="166" fontId="3" fillId="0" borderId="3"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66" fontId="3" fillId="9" borderId="20" xfId="0" applyNumberFormat="1" applyFont="1" applyFill="1" applyBorder="1"/>
    <xf numFmtId="166" fontId="3" fillId="9" borderId="18" xfId="0" applyNumberFormat="1" applyFont="1" applyFill="1" applyBorder="1"/>
    <xf numFmtId="170" fontId="26" fillId="5" borderId="0" xfId="0" applyNumberFormat="1" applyFont="1" applyFill="1" applyAlignment="1">
      <alignment horizontal="center"/>
    </xf>
    <xf numFmtId="170" fontId="6" fillId="5" borderId="0" xfId="0" applyNumberFormat="1" applyFont="1" applyFill="1" applyAlignment="1">
      <alignment horizontal="center"/>
    </xf>
    <xf numFmtId="43" fontId="3" fillId="3" borderId="0" xfId="1" applyFont="1" applyFill="1" applyBorder="1"/>
    <xf numFmtId="168" fontId="3" fillId="3" borderId="23" xfId="1" applyNumberFormat="1" applyFont="1" applyFill="1" applyBorder="1" applyAlignment="1">
      <alignment horizontal="right"/>
    </xf>
    <xf numFmtId="0" fontId="29" fillId="2" borderId="58" xfId="0" applyFont="1" applyFill="1" applyBorder="1"/>
    <xf numFmtId="10" fontId="0" fillId="0" borderId="0" xfId="0" applyNumberFormat="1"/>
    <xf numFmtId="10" fontId="3" fillId="3" borderId="4" xfId="0" applyNumberFormat="1" applyFont="1" applyFill="1" applyBorder="1" applyAlignment="1">
      <alignment horizontal="right"/>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3" fillId="0" borderId="0" xfId="0" applyFont="1" applyAlignment="1">
      <alignment horizontal="left" vertical="top"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3" fillId="12" borderId="0" xfId="0" applyFont="1" applyFill="1" applyAlignment="1" applyProtection="1">
      <alignment horizontal="left" vertical="center"/>
      <protection locked="0"/>
    </xf>
    <xf numFmtId="0" fontId="4" fillId="3" borderId="3" xfId="0" applyFont="1" applyFill="1" applyBorder="1" applyAlignment="1">
      <alignment horizontal="left" vertical="top" wrapText="1"/>
    </xf>
    <xf numFmtId="0" fontId="4" fillId="3" borderId="0" xfId="0" applyFont="1" applyFill="1" applyAlignment="1">
      <alignment horizontal="left" vertical="top" wrapText="1"/>
    </xf>
    <xf numFmtId="0" fontId="3" fillId="12" borderId="0" xfId="0" applyFont="1" applyFill="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8" fillId="0" borderId="3" xfId="3" applyFont="1" applyBorder="1" applyAlignment="1">
      <alignment horizontal="left" vertical="top" wrapText="1"/>
    </xf>
    <xf numFmtId="0" fontId="18" fillId="0" borderId="0" xfId="3" applyFont="1" applyBorder="1" applyAlignment="1">
      <alignment horizontal="left" vertical="top" wrapText="1"/>
    </xf>
    <xf numFmtId="0" fontId="18" fillId="0" borderId="4" xfId="3"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12" borderId="7"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0" xfId="0" applyFont="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43" xfId="0" applyFont="1" applyBorder="1" applyAlignment="1">
      <alignment horizontal="center" vertical="center"/>
    </xf>
    <xf numFmtId="0" fontId="19" fillId="0" borderId="50" xfId="0" applyFont="1" applyBorder="1" applyAlignment="1">
      <alignment horizontal="center" vertical="center"/>
    </xf>
    <xf numFmtId="0" fontId="4" fillId="8" borderId="0" xfId="0" applyFont="1" applyFill="1" applyAlignment="1">
      <alignment horizontal="center"/>
    </xf>
    <xf numFmtId="0" fontId="18" fillId="3" borderId="0" xfId="3" quotePrefix="1" applyFont="1" applyFill="1" applyAlignment="1">
      <alignment horizontal="left" vertical="top" wrapText="1"/>
    </xf>
    <xf numFmtId="0" fontId="3" fillId="3" borderId="0" xfId="0" quotePrefix="1" applyFont="1" applyFill="1" applyAlignment="1">
      <alignment horizontal="left" vertical="top" wrapText="1"/>
    </xf>
    <xf numFmtId="0" fontId="21" fillId="0" borderId="0" xfId="3" applyFont="1" applyBorder="1" applyAlignment="1">
      <alignment horizontal="left" vertical="center" readingOrder="1"/>
    </xf>
    <xf numFmtId="0" fontId="4" fillId="8" borderId="12" xfId="0" applyFont="1" applyFill="1" applyBorder="1" applyAlignment="1">
      <alignment horizontal="center"/>
    </xf>
    <xf numFmtId="0" fontId="4" fillId="8" borderId="13" xfId="0" applyFont="1" applyFill="1" applyBorder="1" applyAlignment="1">
      <alignment horizontal="center"/>
    </xf>
    <xf numFmtId="0" fontId="3" fillId="3" borderId="0" xfId="0" applyFont="1" applyFill="1" applyAlignment="1">
      <alignment horizontal="left" vertical="top"/>
    </xf>
    <xf numFmtId="0" fontId="24" fillId="11" borderId="15" xfId="0" applyFont="1" applyFill="1" applyBorder="1" applyAlignment="1">
      <alignment horizontal="center" vertical="center" wrapText="1"/>
    </xf>
    <xf numFmtId="0" fontId="24" fillId="11" borderId="16" xfId="0" applyFont="1" applyFill="1" applyBorder="1" applyAlignment="1">
      <alignment horizontal="center" vertical="center" wrapText="1"/>
    </xf>
    <xf numFmtId="0" fontId="15" fillId="11" borderId="15" xfId="0" applyFont="1" applyFill="1" applyBorder="1" applyAlignment="1" applyProtection="1">
      <alignment horizontal="left" vertical="center" wrapText="1" indent="1"/>
      <protection locked="0"/>
    </xf>
    <xf numFmtId="0" fontId="15" fillId="11" borderId="42" xfId="0" applyFont="1" applyFill="1" applyBorder="1" applyAlignment="1" applyProtection="1">
      <alignment horizontal="left" vertical="center" wrapText="1" indent="1"/>
      <protection locked="0"/>
    </xf>
    <xf numFmtId="0" fontId="24" fillId="11" borderId="10"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42" xfId="0" applyFont="1" applyFill="1" applyBorder="1" applyAlignment="1">
      <alignment horizontal="center" vertical="center" wrapText="1"/>
    </xf>
    <xf numFmtId="0" fontId="14" fillId="10" borderId="39" xfId="0" applyFont="1" applyFill="1" applyBorder="1" applyAlignment="1" applyProtection="1">
      <alignment horizontal="center" vertical="center"/>
      <protection locked="0"/>
    </xf>
    <xf numFmtId="0" fontId="14" fillId="10" borderId="35" xfId="0" applyFont="1" applyFill="1" applyBorder="1" applyAlignment="1" applyProtection="1">
      <alignment horizontal="center" vertical="center"/>
      <protection locked="0"/>
    </xf>
    <xf numFmtId="0" fontId="14" fillId="10" borderId="40" xfId="0" applyFont="1" applyFill="1" applyBorder="1" applyAlignment="1" applyProtection="1">
      <alignment horizontal="center" vertical="center"/>
      <protection locked="0"/>
    </xf>
    <xf numFmtId="0" fontId="3" fillId="3" borderId="0" xfId="0" quotePrefix="1" applyFont="1" applyFill="1" applyAlignment="1">
      <alignment horizontal="left" vertical="top"/>
    </xf>
    <xf numFmtId="0" fontId="3" fillId="3" borderId="29" xfId="0" quotePrefix="1" applyFont="1" applyFill="1" applyBorder="1" applyAlignment="1">
      <alignment horizontal="left" vertical="top" wrapText="1"/>
    </xf>
  </cellXfs>
  <cellStyles count="6">
    <cellStyle name="Comma" xfId="1" builtinId="3"/>
    <cellStyle name="Hyperlink" xfId="3" builtinId="8"/>
    <cellStyle name="Hyperlink 3" xfId="5" xr:uid="{B841D8C4-1E29-4BAE-98B9-CBAD57F91E40}"/>
    <cellStyle name="Normal" xfId="0" builtinId="0"/>
    <cellStyle name="Normal 2" xfId="4" xr:uid="{805ABFE5-536A-426E-95D4-646BE7BA9C50}"/>
    <cellStyle name="Percent" xfId="2" builtinId="5"/>
  </cellStyles>
  <dxfs count="14">
    <dxf>
      <font>
        <b/>
        <i val="0"/>
        <color theme="0"/>
      </font>
      <fill>
        <patternFill>
          <bgColor rgb="FFFF0000"/>
        </patternFill>
      </fill>
    </dxf>
    <dxf>
      <font>
        <b/>
        <i val="0"/>
        <color theme="0"/>
      </font>
      <fill>
        <patternFill>
          <bgColor rgb="FFFF000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
      <font>
        <color theme="0"/>
      </font>
      <fill>
        <patternFill>
          <bgColor rgb="FFFF3300"/>
        </patternFill>
      </fill>
    </dxf>
    <dxf>
      <font>
        <color theme="0"/>
      </font>
      <fill>
        <patternFill>
          <bgColor rgb="FF00B050"/>
        </patternFill>
      </fill>
    </dxf>
  </dxfs>
  <tableStyles count="1" defaultTableStyle="TableStyleMedium2" defaultPivotStyle="PivotStyleLight16">
    <tableStyle name="Invisible" pivot="0" table="0" count="0" xr9:uid="{D4DA6E0C-0A25-4FDA-B7D3-21C4770A96FB}"/>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pital%20Modelling/CCK+/2020/Benchmark/New%20Syndicates/Template/file:/Lnecntsql27/SSIS/Capital%20Modelling/Production/Recalibration%20-%20New%20Parameters/2004%20YOA/5_RC%20Parameters/2004RBC%20List%20of%20Risk%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seIndex"/>
      <sheetName val="Main"/>
      <sheetName val="RiskGroups"/>
      <sheetName val="RiskCode XCS List"/>
      <sheetName val="dbo_RiskCodeParams 2003RBC"/>
      <sheetName val="Existing Risk Codes"/>
      <sheetName val="New Risk Codes"/>
      <sheetName val="Tillinghast RGs"/>
      <sheetName val="Final List of Risk Codes"/>
      <sheetName val="RG and Risk Code"/>
      <sheetName val="sseNames"/>
      <sheetName val="sseLin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sets.lloyds.com/media/f47ac1a6-67a9-42ed-83dd-3f811d1b877f/Y5446.pdf" TargetMode="External"/><Relationship Id="rId1" Type="http://schemas.openxmlformats.org/officeDocument/2006/relationships/hyperlink" Target="https://assets.lloyds.com/media/69ac4387-f21a-4619-a979-12e7d73caef6/Y5445.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loyds.com/conducting-business/risk-locator/how-to-establish-risk-location" TargetMode="External"/><Relationship Id="rId1" Type="http://schemas.openxmlformats.org/officeDocument/2006/relationships/hyperlink" Target="https://crystal.lloyds.com/Sear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lloyds.com/conducting-business/underwriting/risk-codes" TargetMode="External"/><Relationship Id="rId1" Type="http://schemas.openxmlformats.org/officeDocument/2006/relationships/hyperlink" Target="https://assets.lloyds.com/media/468f21a9-dd51-4ed0-8cf6-b39fd48b6915/Risk-code-mappings-and-descriptions-072023.xl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37D9-95E6-426B-8969-A30F47E05BD2}">
  <sheetPr>
    <tabColor theme="1" tint="0.499984740745262"/>
  </sheetPr>
  <dimension ref="B2:M44"/>
  <sheetViews>
    <sheetView showGridLines="0" workbookViewId="0"/>
  </sheetViews>
  <sheetFormatPr defaultRowHeight="14.5" x14ac:dyDescent="0.35"/>
  <cols>
    <col min="1" max="1" width="2.1796875" customWidth="1"/>
  </cols>
  <sheetData>
    <row r="2" spans="2:13" x14ac:dyDescent="0.35">
      <c r="B2" s="244" t="s">
        <v>0</v>
      </c>
      <c r="C2" s="245"/>
      <c r="D2" s="245"/>
      <c r="E2" s="245"/>
      <c r="F2" s="245"/>
      <c r="G2" s="245"/>
      <c r="H2" s="245"/>
      <c r="I2" s="245"/>
      <c r="J2" s="245"/>
      <c r="K2" s="245"/>
      <c r="L2" s="245"/>
      <c r="M2" s="245"/>
    </row>
    <row r="3" spans="2:13" ht="14.5" customHeight="1" x14ac:dyDescent="0.35">
      <c r="B3" s="246" t="s">
        <v>1</v>
      </c>
      <c r="C3" s="246"/>
      <c r="D3" s="246"/>
      <c r="E3" s="246"/>
      <c r="F3" s="246"/>
      <c r="G3" s="246"/>
      <c r="H3" s="246"/>
      <c r="I3" s="246"/>
      <c r="J3" s="246"/>
      <c r="K3" s="246"/>
      <c r="L3" s="246"/>
      <c r="M3" s="246"/>
    </row>
    <row r="4" spans="2:13" x14ac:dyDescent="0.35">
      <c r="B4" s="246"/>
      <c r="C4" s="246"/>
      <c r="D4" s="246"/>
      <c r="E4" s="246"/>
      <c r="F4" s="246"/>
      <c r="G4" s="246"/>
      <c r="H4" s="246"/>
      <c r="I4" s="246"/>
      <c r="J4" s="246"/>
      <c r="K4" s="246"/>
      <c r="L4" s="246"/>
      <c r="M4" s="246"/>
    </row>
    <row r="5" spans="2:13" x14ac:dyDescent="0.35">
      <c r="B5" s="246"/>
      <c r="C5" s="246"/>
      <c r="D5" s="246"/>
      <c r="E5" s="246"/>
      <c r="F5" s="246"/>
      <c r="G5" s="246"/>
      <c r="H5" s="246"/>
      <c r="I5" s="246"/>
      <c r="J5" s="246"/>
      <c r="K5" s="246"/>
      <c r="L5" s="246"/>
      <c r="M5" s="246"/>
    </row>
    <row r="6" spans="2:13" x14ac:dyDescent="0.35">
      <c r="B6" s="246"/>
      <c r="C6" s="246"/>
      <c r="D6" s="246"/>
      <c r="E6" s="246"/>
      <c r="F6" s="246"/>
      <c r="G6" s="246"/>
      <c r="H6" s="246"/>
      <c r="I6" s="246"/>
      <c r="J6" s="246"/>
      <c r="K6" s="246"/>
      <c r="L6" s="246"/>
      <c r="M6" s="246"/>
    </row>
    <row r="7" spans="2:13" x14ac:dyDescent="0.35">
      <c r="B7" s="246"/>
      <c r="C7" s="246"/>
      <c r="D7" s="246"/>
      <c r="E7" s="246"/>
      <c r="F7" s="246"/>
      <c r="G7" s="246"/>
      <c r="H7" s="246"/>
      <c r="I7" s="246"/>
      <c r="J7" s="246"/>
      <c r="K7" s="246"/>
      <c r="L7" s="246"/>
      <c r="M7" s="246"/>
    </row>
    <row r="8" spans="2:13" x14ac:dyDescent="0.35">
      <c r="B8" s="246"/>
      <c r="C8" s="246"/>
      <c r="D8" s="246"/>
      <c r="E8" s="246"/>
      <c r="F8" s="246"/>
      <c r="G8" s="246"/>
      <c r="H8" s="246"/>
      <c r="I8" s="246"/>
      <c r="J8" s="246"/>
      <c r="K8" s="246"/>
      <c r="L8" s="246"/>
      <c r="M8" s="246"/>
    </row>
    <row r="9" spans="2:13" x14ac:dyDescent="0.35">
      <c r="B9" s="246"/>
      <c r="C9" s="246"/>
      <c r="D9" s="246"/>
      <c r="E9" s="246"/>
      <c r="F9" s="246"/>
      <c r="G9" s="246"/>
      <c r="H9" s="246"/>
      <c r="I9" s="246"/>
      <c r="J9" s="246"/>
      <c r="K9" s="246"/>
      <c r="L9" s="246"/>
      <c r="M9" s="246"/>
    </row>
    <row r="10" spans="2:13" x14ac:dyDescent="0.35">
      <c r="B10" s="246"/>
      <c r="C10" s="246"/>
      <c r="D10" s="246"/>
      <c r="E10" s="246"/>
      <c r="F10" s="246"/>
      <c r="G10" s="246"/>
      <c r="H10" s="246"/>
      <c r="I10" s="246"/>
      <c r="J10" s="246"/>
      <c r="K10" s="246"/>
      <c r="L10" s="246"/>
      <c r="M10" s="246"/>
    </row>
    <row r="11" spans="2:13" x14ac:dyDescent="0.35">
      <c r="B11" s="246"/>
      <c r="C11" s="246"/>
      <c r="D11" s="246"/>
      <c r="E11" s="246"/>
      <c r="F11" s="246"/>
      <c r="G11" s="246"/>
      <c r="H11" s="246"/>
      <c r="I11" s="246"/>
      <c r="J11" s="246"/>
      <c r="K11" s="246"/>
      <c r="L11" s="246"/>
      <c r="M11" s="246"/>
    </row>
    <row r="12" spans="2:13" x14ac:dyDescent="0.35">
      <c r="B12" s="246"/>
      <c r="C12" s="246"/>
      <c r="D12" s="246"/>
      <c r="E12" s="246"/>
      <c r="F12" s="246"/>
      <c r="G12" s="246"/>
      <c r="H12" s="246"/>
      <c r="I12" s="246"/>
      <c r="J12" s="246"/>
      <c r="K12" s="246"/>
      <c r="L12" s="246"/>
      <c r="M12" s="246"/>
    </row>
    <row r="13" spans="2:13" x14ac:dyDescent="0.35">
      <c r="B13" s="246"/>
      <c r="C13" s="246"/>
      <c r="D13" s="246"/>
      <c r="E13" s="246"/>
      <c r="F13" s="246"/>
      <c r="G13" s="246"/>
      <c r="H13" s="246"/>
      <c r="I13" s="246"/>
      <c r="J13" s="246"/>
      <c r="K13" s="246"/>
      <c r="L13" s="246"/>
      <c r="M13" s="246"/>
    </row>
    <row r="14" spans="2:13" x14ac:dyDescent="0.35">
      <c r="B14" s="246"/>
      <c r="C14" s="246"/>
      <c r="D14" s="246"/>
      <c r="E14" s="246"/>
      <c r="F14" s="246"/>
      <c r="G14" s="246"/>
      <c r="H14" s="246"/>
      <c r="I14" s="246"/>
      <c r="J14" s="246"/>
      <c r="K14" s="246"/>
      <c r="L14" s="246"/>
      <c r="M14" s="246"/>
    </row>
    <row r="15" spans="2:13" x14ac:dyDescent="0.35">
      <c r="B15" s="246"/>
      <c r="C15" s="246"/>
      <c r="D15" s="246"/>
      <c r="E15" s="246"/>
      <c r="F15" s="246"/>
      <c r="G15" s="246"/>
      <c r="H15" s="246"/>
      <c r="I15" s="246"/>
      <c r="J15" s="246"/>
      <c r="K15" s="246"/>
      <c r="L15" s="246"/>
      <c r="M15" s="246"/>
    </row>
    <row r="16" spans="2:13" x14ac:dyDescent="0.35">
      <c r="B16" s="246"/>
      <c r="C16" s="246"/>
      <c r="D16" s="246"/>
      <c r="E16" s="246"/>
      <c r="F16" s="246"/>
      <c r="G16" s="246"/>
      <c r="H16" s="246"/>
      <c r="I16" s="246"/>
      <c r="J16" s="246"/>
      <c r="K16" s="246"/>
      <c r="L16" s="246"/>
      <c r="M16" s="246"/>
    </row>
    <row r="17" spans="2:13" x14ac:dyDescent="0.35">
      <c r="B17" s="246"/>
      <c r="C17" s="246"/>
      <c r="D17" s="246"/>
      <c r="E17" s="246"/>
      <c r="F17" s="246"/>
      <c r="G17" s="246"/>
      <c r="H17" s="246"/>
      <c r="I17" s="246"/>
      <c r="J17" s="246"/>
      <c r="K17" s="246"/>
      <c r="L17" s="246"/>
      <c r="M17" s="246"/>
    </row>
    <row r="18" spans="2:13" x14ac:dyDescent="0.35">
      <c r="B18" s="246"/>
      <c r="C18" s="246"/>
      <c r="D18" s="246"/>
      <c r="E18" s="246"/>
      <c r="F18" s="246"/>
      <c r="G18" s="246"/>
      <c r="H18" s="246"/>
      <c r="I18" s="246"/>
      <c r="J18" s="246"/>
      <c r="K18" s="246"/>
      <c r="L18" s="246"/>
      <c r="M18" s="246"/>
    </row>
    <row r="19" spans="2:13" x14ac:dyDescent="0.35">
      <c r="B19" s="246"/>
      <c r="C19" s="246"/>
      <c r="D19" s="246"/>
      <c r="E19" s="246"/>
      <c r="F19" s="246"/>
      <c r="G19" s="246"/>
      <c r="H19" s="246"/>
      <c r="I19" s="246"/>
      <c r="J19" s="246"/>
      <c r="K19" s="246"/>
      <c r="L19" s="246"/>
      <c r="M19" s="246"/>
    </row>
    <row r="20" spans="2:13" x14ac:dyDescent="0.35">
      <c r="B20" s="246"/>
      <c r="C20" s="246"/>
      <c r="D20" s="246"/>
      <c r="E20" s="246"/>
      <c r="F20" s="246"/>
      <c r="G20" s="246"/>
      <c r="H20" s="246"/>
      <c r="I20" s="246"/>
      <c r="J20" s="246"/>
      <c r="K20" s="246"/>
      <c r="L20" s="246"/>
      <c r="M20" s="246"/>
    </row>
    <row r="21" spans="2:13" x14ac:dyDescent="0.35">
      <c r="B21" s="246"/>
      <c r="C21" s="246"/>
      <c r="D21" s="246"/>
      <c r="E21" s="246"/>
      <c r="F21" s="246"/>
      <c r="G21" s="246"/>
      <c r="H21" s="246"/>
      <c r="I21" s="246"/>
      <c r="J21" s="246"/>
      <c r="K21" s="246"/>
      <c r="L21" s="246"/>
      <c r="M21" s="246"/>
    </row>
    <row r="22" spans="2:13" x14ac:dyDescent="0.35">
      <c r="B22" s="246"/>
      <c r="C22" s="246"/>
      <c r="D22" s="246"/>
      <c r="E22" s="246"/>
      <c r="F22" s="246"/>
      <c r="G22" s="246"/>
      <c r="H22" s="246"/>
      <c r="I22" s="246"/>
      <c r="J22" s="246"/>
      <c r="K22" s="246"/>
      <c r="L22" s="246"/>
      <c r="M22" s="246"/>
    </row>
    <row r="23" spans="2:13" x14ac:dyDescent="0.35">
      <c r="B23" s="246"/>
      <c r="C23" s="246"/>
      <c r="D23" s="246"/>
      <c r="E23" s="246"/>
      <c r="F23" s="246"/>
      <c r="G23" s="246"/>
      <c r="H23" s="246"/>
      <c r="I23" s="246"/>
      <c r="J23" s="246"/>
      <c r="K23" s="246"/>
      <c r="L23" s="246"/>
      <c r="M23" s="246"/>
    </row>
    <row r="24" spans="2:13" x14ac:dyDescent="0.35">
      <c r="B24" s="246"/>
      <c r="C24" s="246"/>
      <c r="D24" s="246"/>
      <c r="E24" s="246"/>
      <c r="F24" s="246"/>
      <c r="G24" s="246"/>
      <c r="H24" s="246"/>
      <c r="I24" s="246"/>
      <c r="J24" s="246"/>
      <c r="K24" s="246"/>
      <c r="L24" s="246"/>
      <c r="M24" s="246"/>
    </row>
    <row r="25" spans="2:13" x14ac:dyDescent="0.35">
      <c r="B25" s="246"/>
      <c r="C25" s="246"/>
      <c r="D25" s="246"/>
      <c r="E25" s="246"/>
      <c r="F25" s="246"/>
      <c r="G25" s="246"/>
      <c r="H25" s="246"/>
      <c r="I25" s="246"/>
      <c r="J25" s="246"/>
      <c r="K25" s="246"/>
      <c r="L25" s="246"/>
      <c r="M25" s="246"/>
    </row>
    <row r="26" spans="2:13" x14ac:dyDescent="0.35">
      <c r="B26" s="246"/>
      <c r="C26" s="246"/>
      <c r="D26" s="246"/>
      <c r="E26" s="246"/>
      <c r="F26" s="246"/>
      <c r="G26" s="246"/>
      <c r="H26" s="246"/>
      <c r="I26" s="246"/>
      <c r="J26" s="246"/>
      <c r="K26" s="246"/>
      <c r="L26" s="246"/>
      <c r="M26" s="246"/>
    </row>
    <row r="27" spans="2:13" x14ac:dyDescent="0.35">
      <c r="B27" s="246"/>
      <c r="C27" s="246"/>
      <c r="D27" s="246"/>
      <c r="E27" s="246"/>
      <c r="F27" s="246"/>
      <c r="G27" s="246"/>
      <c r="H27" s="246"/>
      <c r="I27" s="246"/>
      <c r="J27" s="246"/>
      <c r="K27" s="246"/>
      <c r="L27" s="246"/>
      <c r="M27" s="246"/>
    </row>
    <row r="28" spans="2:13" x14ac:dyDescent="0.35">
      <c r="B28" s="246"/>
      <c r="C28" s="246"/>
      <c r="D28" s="246"/>
      <c r="E28" s="246"/>
      <c r="F28" s="246"/>
      <c r="G28" s="246"/>
      <c r="H28" s="246"/>
      <c r="I28" s="246"/>
      <c r="J28" s="246"/>
      <c r="K28" s="246"/>
      <c r="L28" s="246"/>
      <c r="M28" s="246"/>
    </row>
    <row r="29" spans="2:13" ht="14.5" customHeight="1" x14ac:dyDescent="0.35">
      <c r="B29" s="246"/>
      <c r="C29" s="246"/>
      <c r="D29" s="246"/>
      <c r="E29" s="246"/>
      <c r="F29" s="246"/>
      <c r="G29" s="246"/>
      <c r="H29" s="246"/>
      <c r="I29" s="246"/>
      <c r="J29" s="246"/>
      <c r="K29" s="246"/>
      <c r="L29" s="246"/>
      <c r="M29" s="246"/>
    </row>
    <row r="30" spans="2:13" ht="14.5" customHeight="1" x14ac:dyDescent="0.35">
      <c r="B30" s="246"/>
      <c r="C30" s="246"/>
      <c r="D30" s="246"/>
      <c r="E30" s="246"/>
      <c r="F30" s="246"/>
      <c r="G30" s="246"/>
      <c r="H30" s="246"/>
      <c r="I30" s="246"/>
      <c r="J30" s="246"/>
      <c r="K30" s="246"/>
      <c r="L30" s="246"/>
      <c r="M30" s="246"/>
    </row>
    <row r="31" spans="2:13" ht="14.5" customHeight="1" x14ac:dyDescent="0.35">
      <c r="B31" s="246"/>
      <c r="C31" s="246"/>
      <c r="D31" s="246"/>
      <c r="E31" s="246"/>
      <c r="F31" s="246"/>
      <c r="G31" s="246"/>
      <c r="H31" s="246"/>
      <c r="I31" s="246"/>
      <c r="J31" s="246"/>
      <c r="K31" s="246"/>
      <c r="L31" s="246"/>
      <c r="M31" s="246"/>
    </row>
    <row r="32" spans="2:13" ht="14.5" customHeight="1" x14ac:dyDescent="0.35">
      <c r="B32" s="246"/>
      <c r="C32" s="246"/>
      <c r="D32" s="246"/>
      <c r="E32" s="246"/>
      <c r="F32" s="246"/>
      <c r="G32" s="246"/>
      <c r="H32" s="246"/>
      <c r="I32" s="246"/>
      <c r="J32" s="246"/>
      <c r="K32" s="246"/>
      <c r="L32" s="246"/>
      <c r="M32" s="246"/>
    </row>
    <row r="33" spans="2:13" ht="14.5" customHeight="1" x14ac:dyDescent="0.35">
      <c r="B33" s="246"/>
      <c r="C33" s="246"/>
      <c r="D33" s="246"/>
      <c r="E33" s="246"/>
      <c r="F33" s="246"/>
      <c r="G33" s="246"/>
      <c r="H33" s="246"/>
      <c r="I33" s="246"/>
      <c r="J33" s="246"/>
      <c r="K33" s="246"/>
      <c r="L33" s="246"/>
      <c r="M33" s="246"/>
    </row>
    <row r="34" spans="2:13" x14ac:dyDescent="0.35">
      <c r="B34" s="246"/>
      <c r="C34" s="246"/>
      <c r="D34" s="246"/>
      <c r="E34" s="246"/>
      <c r="F34" s="246"/>
      <c r="G34" s="246"/>
      <c r="H34" s="246"/>
      <c r="I34" s="246"/>
      <c r="J34" s="246"/>
      <c r="K34" s="246"/>
      <c r="L34" s="246"/>
      <c r="M34" s="246"/>
    </row>
    <row r="35" spans="2:13" x14ac:dyDescent="0.35">
      <c r="B35" s="246"/>
      <c r="C35" s="246"/>
      <c r="D35" s="246"/>
      <c r="E35" s="246"/>
      <c r="F35" s="246"/>
      <c r="G35" s="246"/>
      <c r="H35" s="246"/>
      <c r="I35" s="246"/>
      <c r="J35" s="246"/>
      <c r="K35" s="246"/>
      <c r="L35" s="246"/>
      <c r="M35" s="246"/>
    </row>
    <row r="36" spans="2:13" x14ac:dyDescent="0.35">
      <c r="B36" s="246"/>
      <c r="C36" s="246"/>
      <c r="D36" s="246"/>
      <c r="E36" s="246"/>
      <c r="F36" s="246"/>
      <c r="G36" s="246"/>
      <c r="H36" s="246"/>
      <c r="I36" s="246"/>
      <c r="J36" s="246"/>
      <c r="K36" s="246"/>
      <c r="L36" s="246"/>
      <c r="M36" s="246"/>
    </row>
    <row r="37" spans="2:13" x14ac:dyDescent="0.35">
      <c r="B37" s="246"/>
      <c r="C37" s="246"/>
      <c r="D37" s="246"/>
      <c r="E37" s="246"/>
      <c r="F37" s="246"/>
      <c r="G37" s="246"/>
      <c r="H37" s="246"/>
      <c r="I37" s="246"/>
      <c r="J37" s="246"/>
      <c r="K37" s="246"/>
      <c r="L37" s="246"/>
      <c r="M37" s="246"/>
    </row>
    <row r="41" spans="2:13" ht="14.5" customHeight="1" x14ac:dyDescent="0.35">
      <c r="B41" s="246"/>
      <c r="C41" s="246"/>
      <c r="D41" s="246"/>
      <c r="E41" s="246"/>
      <c r="F41" s="246"/>
      <c r="G41" s="246"/>
      <c r="H41" s="246"/>
      <c r="I41" s="246"/>
      <c r="J41" s="246"/>
      <c r="K41" s="246"/>
      <c r="L41" s="246"/>
      <c r="M41" s="246"/>
    </row>
    <row r="42" spans="2:13" x14ac:dyDescent="0.35">
      <c r="B42" s="246"/>
      <c r="C42" s="246"/>
      <c r="D42" s="246"/>
      <c r="E42" s="246"/>
      <c r="F42" s="246"/>
      <c r="G42" s="246"/>
      <c r="H42" s="246"/>
      <c r="I42" s="246"/>
      <c r="J42" s="246"/>
      <c r="K42" s="246"/>
      <c r="L42" s="246"/>
      <c r="M42" s="246"/>
    </row>
    <row r="43" spans="2:13" x14ac:dyDescent="0.35">
      <c r="B43" s="246"/>
      <c r="C43" s="246"/>
      <c r="D43" s="246"/>
      <c r="E43" s="246"/>
      <c r="F43" s="246"/>
      <c r="G43" s="246"/>
      <c r="H43" s="246"/>
      <c r="I43" s="246"/>
      <c r="J43" s="246"/>
      <c r="K43" s="246"/>
      <c r="L43" s="246"/>
      <c r="M43" s="246"/>
    </row>
    <row r="44" spans="2:13" x14ac:dyDescent="0.35">
      <c r="B44" s="246"/>
      <c r="C44" s="246"/>
      <c r="D44" s="246"/>
      <c r="E44" s="246"/>
      <c r="F44" s="246"/>
      <c r="G44" s="246"/>
      <c r="H44" s="246"/>
      <c r="I44" s="246"/>
      <c r="J44" s="246"/>
      <c r="K44" s="246"/>
      <c r="L44" s="246"/>
      <c r="M44" s="246"/>
    </row>
  </sheetData>
  <mergeCells count="3">
    <mergeCell ref="B2:M2"/>
    <mergeCell ref="B3:M37"/>
    <mergeCell ref="B41:M44"/>
  </mergeCells>
  <pageMargins left="0.7" right="0.7" top="0.75" bottom="0.75" header="0.3" footer="0.3"/>
  <pageSetup paperSize="9" orientation="portrait" r:id="rId1"/>
  <headerFooter>
    <oddFooter>&amp;C_x000D_&amp;1#&amp;"Calibri"&amp;10&amp;K000000 Classification: Unclassified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838D-34E8-4F24-AA4B-77F5F7859B9C}">
  <sheetPr>
    <pageSetUpPr fitToPage="1"/>
  </sheetPr>
  <dimension ref="A1:M36"/>
  <sheetViews>
    <sheetView showGridLines="0" zoomScale="91" zoomScaleNormal="100" workbookViewId="0">
      <selection activeCell="E38" sqref="E38"/>
    </sheetView>
  </sheetViews>
  <sheetFormatPr defaultColWidth="9.1796875" defaultRowHeight="14" x14ac:dyDescent="0.3"/>
  <cols>
    <col min="1" max="1" width="1.453125" style="1" customWidth="1"/>
    <col min="2" max="2" width="52.7265625" style="1" bestFit="1" customWidth="1"/>
    <col min="3" max="5" width="19" style="1" customWidth="1"/>
    <col min="6" max="6" width="1.453125" style="4" customWidth="1"/>
    <col min="7" max="7" width="18.81640625" style="1" customWidth="1"/>
    <col min="8" max="8" width="1.453125" style="4" customWidth="1"/>
    <col min="9" max="9" width="52.54296875" style="1" bestFit="1" customWidth="1"/>
    <col min="10" max="10" width="13" style="1" customWidth="1"/>
    <col min="11" max="11" width="0.7265625" style="1" customWidth="1"/>
    <col min="12" max="12" width="254.7265625" style="1" customWidth="1"/>
    <col min="13" max="13" width="2.7265625" style="4" customWidth="1"/>
    <col min="14" max="16384" width="9.1796875" style="1"/>
  </cols>
  <sheetData>
    <row r="1" spans="1:13" s="12" customFormat="1" ht="19" customHeight="1" x14ac:dyDescent="0.35">
      <c r="A1" s="54" t="s">
        <v>198</v>
      </c>
      <c r="B1" s="55"/>
      <c r="C1" s="56"/>
      <c r="D1" s="56"/>
      <c r="E1" s="56"/>
      <c r="F1" s="57"/>
      <c r="G1" s="57"/>
      <c r="H1" s="56"/>
      <c r="I1" s="56"/>
      <c r="J1" s="56"/>
      <c r="K1" s="56"/>
      <c r="L1" s="58"/>
      <c r="M1" s="59"/>
    </row>
    <row r="2" spans="1:13" ht="19" customHeight="1" x14ac:dyDescent="0.3">
      <c r="A2" s="4"/>
      <c r="B2" s="130" t="s">
        <v>199</v>
      </c>
      <c r="C2" s="131">
        <f>IF(ISBLANK(Overview!$E$16),"Year 1",Overview!$E$16)</f>
        <v>2026</v>
      </c>
      <c r="D2" s="131">
        <f>IFERROR(C2+1,"Year 2")</f>
        <v>2027</v>
      </c>
      <c r="E2" s="131">
        <f>IFERROR(D2+1,"Year 3")</f>
        <v>2028</v>
      </c>
      <c r="F2" s="143"/>
      <c r="G2" s="132" t="s">
        <v>200</v>
      </c>
      <c r="I2" s="295" t="s">
        <v>201</v>
      </c>
      <c r="J2" s="295"/>
      <c r="K2" s="295"/>
      <c r="L2" s="295"/>
      <c r="M2" s="44"/>
    </row>
    <row r="3" spans="1:13" s="4" customFormat="1" x14ac:dyDescent="0.3">
      <c r="B3" s="101" t="s">
        <v>202</v>
      </c>
      <c r="C3" s="102">
        <f>SUM(C4:C5)</f>
        <v>0</v>
      </c>
      <c r="D3" s="102">
        <f>SUM(D4:D5)</f>
        <v>0</v>
      </c>
      <c r="E3" s="102">
        <f>SUM(E4:E5)</f>
        <v>0</v>
      </c>
      <c r="F3" s="103"/>
      <c r="G3" s="104">
        <f>SUM(C3:E3)</f>
        <v>0</v>
      </c>
      <c r="I3" s="279"/>
      <c r="J3" s="279"/>
      <c r="K3" s="279"/>
      <c r="L3" s="279"/>
      <c r="M3" s="44"/>
    </row>
    <row r="4" spans="1:13" s="4" customFormat="1" ht="14.5" x14ac:dyDescent="0.35">
      <c r="B4" s="105" t="s">
        <v>203</v>
      </c>
      <c r="C4" s="146">
        <f>'1. GWP risk location'!C102</f>
        <v>0</v>
      </c>
      <c r="D4" s="146">
        <f>'1. GWP risk location'!D102</f>
        <v>0</v>
      </c>
      <c r="E4" s="146">
        <f>'1. GWP risk location'!E102</f>
        <v>0</v>
      </c>
      <c r="F4" s="106"/>
      <c r="G4" s="148">
        <f>SUM(C4:E4)</f>
        <v>0</v>
      </c>
      <c r="I4" s="279"/>
      <c r="J4" s="279"/>
      <c r="K4" s="279"/>
      <c r="L4" s="279"/>
    </row>
    <row r="5" spans="1:13" s="4" customFormat="1" ht="14.5" x14ac:dyDescent="0.35">
      <c r="B5" s="107" t="s">
        <v>204</v>
      </c>
      <c r="C5" s="147">
        <f>'1. GWP risk location'!G102</f>
        <v>0</v>
      </c>
      <c r="D5" s="147">
        <f>'1. GWP risk location'!H102</f>
        <v>0</v>
      </c>
      <c r="E5" s="147">
        <f>'1. GWP risk location'!I102</f>
        <v>0</v>
      </c>
      <c r="F5" s="108"/>
      <c r="G5" s="149">
        <f>SUM(C5:E5)</f>
        <v>0</v>
      </c>
    </row>
    <row r="6" spans="1:13" s="4" customFormat="1" x14ac:dyDescent="0.3">
      <c r="C6" s="8"/>
      <c r="D6" s="190"/>
      <c r="E6" s="190"/>
      <c r="F6" s="8"/>
      <c r="G6" s="8"/>
    </row>
    <row r="7" spans="1:13" s="12" customFormat="1" ht="19" customHeight="1" x14ac:dyDescent="0.35">
      <c r="A7" s="54" t="s">
        <v>205</v>
      </c>
      <c r="B7" s="55"/>
      <c r="C7" s="56"/>
      <c r="D7" s="56"/>
      <c r="E7" s="56"/>
      <c r="F7" s="57"/>
      <c r="G7" s="57"/>
      <c r="H7" s="56"/>
      <c r="I7" s="56"/>
      <c r="J7" s="56"/>
      <c r="K7" s="56"/>
      <c r="L7" s="58"/>
      <c r="M7" s="59"/>
    </row>
    <row r="8" spans="1:13" ht="19" customHeight="1" x14ac:dyDescent="0.3">
      <c r="A8" s="4"/>
      <c r="B8" s="130" t="s">
        <v>206</v>
      </c>
      <c r="C8" s="131">
        <f>IF(ISBLANK(Overview!$E$16),"Year 1",Overview!$E$16)</f>
        <v>2026</v>
      </c>
      <c r="D8" s="131">
        <f>IFERROR(C8+1,"Year 2")</f>
        <v>2027</v>
      </c>
      <c r="E8" s="131">
        <f>IFERROR(D8+1,"Year 3")</f>
        <v>2028</v>
      </c>
      <c r="F8" s="143"/>
      <c r="G8" s="132" t="s">
        <v>200</v>
      </c>
      <c r="I8" s="137" t="s">
        <v>207</v>
      </c>
      <c r="J8" s="135"/>
      <c r="L8" s="164" t="s">
        <v>208</v>
      </c>
    </row>
    <row r="9" spans="1:13" x14ac:dyDescent="0.3">
      <c r="A9" s="4"/>
      <c r="B9" s="109" t="s">
        <v>209</v>
      </c>
      <c r="C9" s="72">
        <f>IFERROR(-$J$9,"Synd type")</f>
        <v>-200</v>
      </c>
      <c r="D9" s="110"/>
      <c r="E9" s="110"/>
      <c r="F9" s="72"/>
      <c r="G9" s="111">
        <f t="shared" ref="G9:G25" si="0">SUM(C9:E9)</f>
        <v>-200</v>
      </c>
      <c r="I9" s="66" t="s">
        <v>210</v>
      </c>
      <c r="J9" s="240">
        <f>IF(Overview!D17="Captive",Dropdowns!F2,IF(Overview!D17="SIAB",Dropdowns!F4,IF(Overview!D17="Full Syndicate",Dropdowns!F3,IF(Overview!D17="SPA",Dropdowns!F5,"-"))))</f>
        <v>200</v>
      </c>
      <c r="L9" s="168"/>
    </row>
    <row r="10" spans="1:13" ht="14.5" x14ac:dyDescent="0.35">
      <c r="A10" s="4"/>
      <c r="B10" s="109" t="s">
        <v>211</v>
      </c>
      <c r="C10" s="238">
        <f>IFERROR(MIN(C11+C12,C11+C13+C14),"-")</f>
        <v>0</v>
      </c>
      <c r="D10" s="238">
        <f t="shared" ref="D10:E10" si="1">IFERROR(MIN(D11+D12,D11+D13+D14),"-")</f>
        <v>0</v>
      </c>
      <c r="E10" s="238">
        <f t="shared" si="1"/>
        <v>0</v>
      </c>
      <c r="F10" s="72"/>
      <c r="G10" s="112">
        <f>SUM(C10:E10)</f>
        <v>0</v>
      </c>
      <c r="I10" s="66" t="s">
        <v>212</v>
      </c>
      <c r="J10" s="14"/>
      <c r="L10" s="162" t="s">
        <v>213</v>
      </c>
    </row>
    <row r="11" spans="1:13" ht="14.5" x14ac:dyDescent="0.35">
      <c r="A11" s="4"/>
      <c r="B11" s="105" t="s">
        <v>214</v>
      </c>
      <c r="C11" s="238">
        <f>-C$3*$J11</f>
        <v>0</v>
      </c>
      <c r="D11" s="238">
        <f t="shared" ref="D11:E11" si="2">-D$3*$J11</f>
        <v>0</v>
      </c>
      <c r="E11" s="238">
        <f t="shared" si="2"/>
        <v>0</v>
      </c>
      <c r="F11" s="95"/>
      <c r="G11" s="111">
        <f>SUM(C11:E11)</f>
        <v>0</v>
      </c>
      <c r="I11" s="13" t="s">
        <v>214</v>
      </c>
      <c r="J11" s="15">
        <v>3.5000000000000001E-3</v>
      </c>
      <c r="K11" s="3"/>
      <c r="L11" s="186"/>
    </row>
    <row r="12" spans="1:13" ht="14.5" x14ac:dyDescent="0.35">
      <c r="A12" s="4"/>
      <c r="B12" s="105" t="s">
        <v>215</v>
      </c>
      <c r="C12" s="238">
        <f>IFERROR(C$3*-$J12,"-")</f>
        <v>0</v>
      </c>
      <c r="D12" s="238">
        <f t="shared" ref="D12:E12" si="3">IFERROR(D$3*-$J12,"-")</f>
        <v>0</v>
      </c>
      <c r="E12" s="238">
        <f t="shared" si="3"/>
        <v>0</v>
      </c>
      <c r="F12" s="95"/>
      <c r="G12" s="111">
        <f>SUM(C12:E12)</f>
        <v>0</v>
      </c>
      <c r="I12" s="5" t="s">
        <v>215</v>
      </c>
      <c r="J12" s="243">
        <f>IFERROR(INDEX(Dropdowns!$M$2:$M$5,MATCH(Overview!$D$17,Dropdowns!$L$2:$L$5,0)),"Synd type")</f>
        <v>6.4999999999999997E-3</v>
      </c>
      <c r="K12" s="3"/>
      <c r="L12" s="186"/>
    </row>
    <row r="13" spans="1:13" ht="14.5" x14ac:dyDescent="0.35">
      <c r="A13" s="4"/>
      <c r="B13" s="105" t="s">
        <v>216</v>
      </c>
      <c r="C13" s="237">
        <f>-$J$13*(SUM('1. GWP risk location'!C57:C67,'1. GWP risk location'!C69,'1. GWP risk location'!C71:C73,'1. GWP risk location'!C76,'1. GWP risk location'!C78:C88,'1. GWP risk location'!C90:C93)+('1. GWP risk location'!G67))</f>
        <v>0</v>
      </c>
      <c r="D13" s="237">
        <f>-$J$13*(SUM('1. GWP risk location'!D57:D67,'1. GWP risk location'!D69,'1. GWP risk location'!D71:D73,'1. GWP risk location'!D76,'1. GWP risk location'!D78:D88,'1. GWP risk location'!D90:D93)+('1. GWP risk location'!H67))</f>
        <v>0</v>
      </c>
      <c r="E13" s="237">
        <f>-$J$13*(SUM('1. GWP risk location'!E57:E67,'1. GWP risk location'!E69,'1. GWP risk location'!E71:E73,'1. GWP risk location'!E76,'1. GWP risk location'!E78:E88,'1. GWP risk location'!E90:E93)+('1. GWP risk location'!I67))</f>
        <v>0</v>
      </c>
      <c r="F13" s="136"/>
      <c r="G13" s="112">
        <f>SUM(C13:E13)</f>
        <v>0</v>
      </c>
      <c r="I13" s="171" t="s">
        <v>216</v>
      </c>
      <c r="J13" s="16">
        <v>0.02</v>
      </c>
      <c r="K13" s="4"/>
      <c r="L13" s="162"/>
    </row>
    <row r="14" spans="1:13" ht="14.5" x14ac:dyDescent="0.35">
      <c r="A14" s="4"/>
      <c r="B14" s="105" t="s">
        <v>217</v>
      </c>
      <c r="C14" s="237">
        <f>-$J$14*'1. GWP risk location'!K14</f>
        <v>0</v>
      </c>
      <c r="D14" s="237">
        <f>-$J$14*'1. GWP risk location'!L14</f>
        <v>0</v>
      </c>
      <c r="E14" s="237">
        <f>-$J$14*'1. GWP risk location'!M14</f>
        <v>0</v>
      </c>
      <c r="F14" s="136"/>
      <c r="G14" s="112">
        <f>SUM(C14:E14)</f>
        <v>0</v>
      </c>
      <c r="I14" s="171" t="s">
        <v>217</v>
      </c>
      <c r="J14" s="16">
        <v>0.02</v>
      </c>
      <c r="K14" s="4"/>
      <c r="L14" s="162"/>
    </row>
    <row r="15" spans="1:13" ht="14.5" x14ac:dyDescent="0.35">
      <c r="A15" s="4"/>
      <c r="B15" s="109" t="s">
        <v>218</v>
      </c>
      <c r="C15" s="238">
        <f>SUM(C16:C17)</f>
        <v>0</v>
      </c>
      <c r="D15" s="238">
        <f>SUM(D16:D17)</f>
        <v>0</v>
      </c>
      <c r="E15" s="238">
        <f>SUM(E16:E17)</f>
        <v>0</v>
      </c>
      <c r="F15" s="72"/>
      <c r="G15" s="112">
        <f t="shared" si="0"/>
        <v>0</v>
      </c>
      <c r="I15" s="66" t="s">
        <v>218</v>
      </c>
      <c r="J15" s="14"/>
      <c r="K15" s="4"/>
      <c r="L15" s="163"/>
    </row>
    <row r="16" spans="1:13" ht="14.5" x14ac:dyDescent="0.35">
      <c r="A16" s="4"/>
      <c r="B16" s="105" t="s">
        <v>219</v>
      </c>
      <c r="C16" s="237">
        <f>-Overview!D22*'B. Lloyd''s charges'!$J$16/1000</f>
        <v>0</v>
      </c>
      <c r="D16" s="237">
        <f>-Overview!E22*'B. Lloyd''s charges'!$J$16/1000</f>
        <v>0</v>
      </c>
      <c r="E16" s="237">
        <f>-Overview!F22*'B. Lloyd''s charges'!$J$16/1000</f>
        <v>0</v>
      </c>
      <c r="F16" s="136"/>
      <c r="G16" s="112">
        <f t="shared" si="0"/>
        <v>0</v>
      </c>
      <c r="I16" s="142" t="s">
        <v>220</v>
      </c>
      <c r="J16" s="14">
        <v>915</v>
      </c>
      <c r="K16" s="4"/>
      <c r="L16" s="163"/>
    </row>
    <row r="17" spans="1:13" ht="14.5" x14ac:dyDescent="0.35">
      <c r="A17" s="4"/>
      <c r="B17" s="105" t="s">
        <v>221</v>
      </c>
      <c r="C17" s="237">
        <f>-Overview!D23*'B. Lloyd''s charges'!$J$17/1000</f>
        <v>0</v>
      </c>
      <c r="D17" s="237">
        <f>-Overview!E23*'B. Lloyd''s charges'!$J$17/1000</f>
        <v>0</v>
      </c>
      <c r="E17" s="237">
        <f>-Overview!F23*'B. Lloyd''s charges'!$J$17/1000</f>
        <v>0</v>
      </c>
      <c r="F17" s="136"/>
      <c r="G17" s="112">
        <f t="shared" si="0"/>
        <v>0</v>
      </c>
      <c r="I17" s="142" t="s">
        <v>222</v>
      </c>
      <c r="J17" s="14">
        <v>610</v>
      </c>
      <c r="K17" s="4"/>
      <c r="L17" s="162"/>
    </row>
    <row r="18" spans="1:13" ht="14.5" x14ac:dyDescent="0.35">
      <c r="A18" s="4"/>
      <c r="B18" s="172" t="s">
        <v>223</v>
      </c>
      <c r="C18" s="237">
        <f>-$J$18</f>
        <v>-21</v>
      </c>
      <c r="D18" s="237">
        <f t="shared" ref="D18:E18" si="4">-$J$18</f>
        <v>-21</v>
      </c>
      <c r="E18" s="237">
        <f t="shared" si="4"/>
        <v>-21</v>
      </c>
      <c r="F18" s="136"/>
      <c r="G18" s="112">
        <f>SUM(C18:E18)</f>
        <v>-63</v>
      </c>
      <c r="I18" s="66" t="s">
        <v>224</v>
      </c>
      <c r="J18" s="14">
        <v>21</v>
      </c>
      <c r="K18" s="4"/>
      <c r="L18" s="162"/>
    </row>
    <row r="19" spans="1:13" ht="14.5" x14ac:dyDescent="0.35">
      <c r="A19" s="4"/>
      <c r="B19" s="172" t="s">
        <v>225</v>
      </c>
      <c r="C19" s="237" t="str">
        <f>IF(Overview!$D$35="Yes",(C3-('1. GWP risk location'!K95+'1. GWP risk location'!K74+'1. GWP risk location'!K70+'1. GWP risk location'!K68+'1. GWP risk location'!K37+'1. GWP risk location'!K40))*-'B. Lloyd''s charges'!$J$19,"-")</f>
        <v>-</v>
      </c>
      <c r="D19" s="237" t="str">
        <f>IF(Overview!$D$35="Yes",(D3-('1. GWP risk location'!L95+'1. GWP risk location'!L74+'1. GWP risk location'!L70+'1. GWP risk location'!L68+'1. GWP risk location'!L37+'1. GWP risk location'!L40))*-'B. Lloyd''s charges'!$J$19,"-")</f>
        <v>-</v>
      </c>
      <c r="E19" s="237" t="str">
        <f>IF(Overview!$D$35="Yes",(E3-('1. GWP risk location'!M95+'1. GWP risk location'!M74+'1. GWP risk location'!M70+'1. GWP risk location'!M68+'1. GWP risk location'!M37+'1. GWP risk location'!M40))*-'B. Lloyd''s charges'!$J$19,"-")</f>
        <v>-</v>
      </c>
      <c r="F19" s="136"/>
      <c r="G19" s="112">
        <f t="shared" si="0"/>
        <v>0</v>
      </c>
      <c r="I19" s="66" t="s">
        <v>225</v>
      </c>
      <c r="J19" s="15">
        <v>5.0000000000000001E-4</v>
      </c>
      <c r="K19" s="4"/>
      <c r="L19" s="162" t="s">
        <v>226</v>
      </c>
    </row>
    <row r="20" spans="1:13" ht="14.5" x14ac:dyDescent="0.35">
      <c r="A20" s="4"/>
      <c r="B20" s="172" t="s">
        <v>227</v>
      </c>
      <c r="C20" s="237">
        <f>IF(Overview!$D$17="SPA",,-$J$20)</f>
        <v>-62</v>
      </c>
      <c r="D20" s="237">
        <f>IF(Overview!$D$17="SPA",,-$J$20)</f>
        <v>-62</v>
      </c>
      <c r="E20" s="237">
        <f>IF(Overview!$D$17="SPA",,-$J$20)</f>
        <v>-62</v>
      </c>
      <c r="F20" s="136"/>
      <c r="G20" s="112">
        <f t="shared" si="0"/>
        <v>-186</v>
      </c>
      <c r="I20" s="66" t="s">
        <v>228</v>
      </c>
      <c r="J20" s="65">
        <v>62</v>
      </c>
      <c r="K20" s="4"/>
      <c r="L20" s="162" t="s">
        <v>229</v>
      </c>
    </row>
    <row r="21" spans="1:13" ht="14.5" x14ac:dyDescent="0.35">
      <c r="A21" s="4"/>
      <c r="B21" s="172" t="s">
        <v>230</v>
      </c>
      <c r="C21" s="237">
        <f>IF(OR(Overview!$D$17="SPA",Overview!$D$17="Captive"),,-$J$21*C3)</f>
        <v>0</v>
      </c>
      <c r="D21" s="237">
        <f>IF(OR(Overview!$D$17="SPA",Overview!$D$17="Captive"),,-$J$21*D3)</f>
        <v>0</v>
      </c>
      <c r="E21" s="237">
        <f>IF(OR(Overview!$D$17="SPA",Overview!$D$17="Captive"),,-$J$21*E3)</f>
        <v>0</v>
      </c>
      <c r="F21" s="136"/>
      <c r="G21" s="112">
        <f t="shared" si="0"/>
        <v>0</v>
      </c>
      <c r="H21" s="196"/>
      <c r="I21" s="66" t="s">
        <v>231</v>
      </c>
      <c r="J21" s="178">
        <v>1.1999999999999999E-3</v>
      </c>
      <c r="K21" s="4"/>
      <c r="L21" s="162" t="s">
        <v>232</v>
      </c>
    </row>
    <row r="22" spans="1:13" ht="14.5" x14ac:dyDescent="0.35">
      <c r="A22" s="4"/>
      <c r="B22" s="172" t="s">
        <v>233</v>
      </c>
      <c r="C22" s="237">
        <f>IF(OR(Overview!$D$17="SPA",Overview!$D$17="Captive"),,-$J$22*C3)</f>
        <v>0</v>
      </c>
      <c r="D22" s="237">
        <f>IF(OR(Overview!$D$17="SPA",Overview!$D$17="Captive"),,-$J$22*D3)</f>
        <v>0</v>
      </c>
      <c r="E22" s="237">
        <f>IF(OR(Overview!$D$17="SPA",Overview!$D$17="Captive"),,-$J$22*E3)</f>
        <v>0</v>
      </c>
      <c r="F22" s="136"/>
      <c r="G22" s="112">
        <f t="shared" si="0"/>
        <v>0</v>
      </c>
      <c r="H22" s="196"/>
      <c r="I22" s="66" t="s">
        <v>234</v>
      </c>
      <c r="J22" s="178">
        <v>5.9999999999999995E-4</v>
      </c>
      <c r="K22" s="4"/>
      <c r="L22" s="162" t="s">
        <v>232</v>
      </c>
    </row>
    <row r="23" spans="1:13" ht="14.5" customHeight="1" x14ac:dyDescent="0.35">
      <c r="A23" s="4"/>
      <c r="B23" s="172" t="s">
        <v>34</v>
      </c>
      <c r="C23" s="238" t="str">
        <f>IF(Overview!$D$36="Yes",-$J$23*C3,"-")</f>
        <v>-</v>
      </c>
      <c r="D23" s="238" t="str">
        <f>IF(Overview!$D$36="Yes",-$J$23*D3,"-")</f>
        <v>-</v>
      </c>
      <c r="E23" s="238" t="str">
        <f>IF(Overview!$D$36="Yes",-$J$23*E3,"-")</f>
        <v>-</v>
      </c>
      <c r="F23" s="136"/>
      <c r="G23" s="111">
        <f t="shared" si="0"/>
        <v>0</v>
      </c>
      <c r="H23" s="197"/>
      <c r="I23" s="66" t="s">
        <v>34</v>
      </c>
      <c r="J23" s="15">
        <v>4.0000000000000002E-4</v>
      </c>
      <c r="K23" s="4"/>
      <c r="L23" s="162" t="s">
        <v>235</v>
      </c>
    </row>
    <row r="24" spans="1:13" x14ac:dyDescent="0.3">
      <c r="A24" s="4"/>
      <c r="B24" s="109" t="s">
        <v>236</v>
      </c>
      <c r="C24" s="238">
        <f>IF(Overview!$D$17="SPA",,-C$3*$J$24)</f>
        <v>0</v>
      </c>
      <c r="D24" s="238">
        <f>IF(Overview!$D$17="SPA",,-D$3*$J$24)</f>
        <v>0</v>
      </c>
      <c r="E24" s="238">
        <f>IF(Overview!$D$17="SPA",,-E$3*$J$24)</f>
        <v>0</v>
      </c>
      <c r="F24" s="72"/>
      <c r="G24" s="111">
        <f t="shared" si="0"/>
        <v>0</v>
      </c>
      <c r="H24" s="197"/>
      <c r="I24" s="66" t="s">
        <v>236</v>
      </c>
      <c r="J24" s="15">
        <v>3.1E-4</v>
      </c>
      <c r="K24" s="4"/>
      <c r="L24" s="162" t="s">
        <v>237</v>
      </c>
    </row>
    <row r="25" spans="1:13" x14ac:dyDescent="0.3">
      <c r="A25" s="4"/>
      <c r="B25" s="109" t="s">
        <v>238</v>
      </c>
      <c r="C25" s="238">
        <f>IF(Overview!$D$17="SPA",,-'2. Distribution channel'!C22*$J$25)</f>
        <v>0</v>
      </c>
      <c r="D25" s="238">
        <f>IF(Overview!$D$17="SPA",,-'2. Distribution channel'!D22*$J$25)</f>
        <v>0</v>
      </c>
      <c r="E25" s="238">
        <f>IF(Overview!$D$17="SPA",,-'2. Distribution channel'!E22*$J$25)</f>
        <v>0</v>
      </c>
      <c r="F25" s="72"/>
      <c r="G25" s="111">
        <f t="shared" si="0"/>
        <v>0</v>
      </c>
      <c r="H25" s="197"/>
      <c r="I25" s="66" t="s">
        <v>238</v>
      </c>
      <c r="J25" s="15">
        <v>2.3000000000000001E-4</v>
      </c>
      <c r="K25" s="4"/>
      <c r="L25" s="162" t="s">
        <v>239</v>
      </c>
    </row>
    <row r="26" spans="1:13" x14ac:dyDescent="0.3">
      <c r="A26" s="4"/>
      <c r="B26" s="109" t="s">
        <v>240</v>
      </c>
      <c r="C26" s="238">
        <f>-$J$26*C3</f>
        <v>0</v>
      </c>
      <c r="D26" s="238">
        <f>-$J$26*D3</f>
        <v>0</v>
      </c>
      <c r="E26" s="238">
        <f>-$J$26*E3</f>
        <v>0</v>
      </c>
      <c r="F26" s="72"/>
      <c r="G26" s="111">
        <f>$J$26*-G3</f>
        <v>0</v>
      </c>
      <c r="H26" s="197"/>
      <c r="I26" s="133" t="s">
        <v>240</v>
      </c>
      <c r="J26" s="134">
        <v>2.3499999999999999E-4</v>
      </c>
      <c r="K26" s="4"/>
      <c r="L26" s="187" t="s">
        <v>241</v>
      </c>
    </row>
    <row r="27" spans="1:13" ht="14.5" thickBot="1" x14ac:dyDescent="0.35">
      <c r="A27" s="4"/>
      <c r="B27" s="113" t="s">
        <v>178</v>
      </c>
      <c r="C27" s="76">
        <f>SUM(C9:C10,C18:C26,C15)</f>
        <v>-283</v>
      </c>
      <c r="D27" s="76">
        <f>SUM(D9:D10,D18:D26,D15)</f>
        <v>-83</v>
      </c>
      <c r="E27" s="76">
        <f>SUM(E9:E10,E18:E26,E15)</f>
        <v>-83</v>
      </c>
      <c r="F27" s="76"/>
      <c r="G27" s="76">
        <f>SUM(G9:G10,G18:G26,G15)</f>
        <v>-449</v>
      </c>
      <c r="H27" s="198"/>
      <c r="I27" s="4"/>
      <c r="J27" s="4"/>
      <c r="K27" s="4"/>
      <c r="L27" s="2"/>
      <c r="M27" s="1"/>
    </row>
    <row r="28" spans="1:13" ht="14.5" thickTop="1" x14ac:dyDescent="0.3">
      <c r="A28" s="4"/>
      <c r="B28" s="4"/>
      <c r="C28" s="4"/>
      <c r="D28" s="4"/>
      <c r="E28" s="4"/>
      <c r="G28" s="4"/>
      <c r="I28" s="4"/>
      <c r="M28" s="1"/>
    </row>
    <row r="29" spans="1:13" s="12" customFormat="1" ht="19" customHeight="1" x14ac:dyDescent="0.35">
      <c r="A29" s="60" t="s">
        <v>242</v>
      </c>
      <c r="B29" s="61"/>
      <c r="C29" s="62"/>
      <c r="D29" s="62"/>
      <c r="E29" s="62"/>
      <c r="F29" s="64"/>
      <c r="G29" s="63"/>
      <c r="H29" s="64"/>
      <c r="I29" s="64"/>
      <c r="J29" s="64"/>
      <c r="K29" s="64"/>
      <c r="L29" s="64"/>
      <c r="M29" s="59"/>
    </row>
    <row r="30" spans="1:13" ht="19" customHeight="1" x14ac:dyDescent="0.3">
      <c r="A30" s="4"/>
      <c r="B30" s="130" t="s">
        <v>243</v>
      </c>
      <c r="C30" s="131">
        <f>IF(ISBLANK(Overview!$E$16),"Year 1",Overview!$E$16)</f>
        <v>2026</v>
      </c>
      <c r="D30" s="131">
        <f>IFERROR(C30+1,"Year 2")</f>
        <v>2027</v>
      </c>
      <c r="E30" s="131">
        <f>IFERROR(D30+1,"Year 3")</f>
        <v>2028</v>
      </c>
      <c r="F30" s="129"/>
      <c r="G30" s="132" t="s">
        <v>200</v>
      </c>
      <c r="I30" s="165" t="s">
        <v>244</v>
      </c>
      <c r="J30" s="166"/>
      <c r="L30" s="164" t="s">
        <v>208</v>
      </c>
    </row>
    <row r="31" spans="1:13" x14ac:dyDescent="0.3">
      <c r="A31" s="4"/>
      <c r="B31" s="71" t="s">
        <v>245</v>
      </c>
      <c r="C31" s="72">
        <f>-COUNTIF('1. GWP risk location'!K12:K96,"&gt;0")*1.05</f>
        <v>0</v>
      </c>
      <c r="D31" s="72">
        <f>-COUNTIF('1. GWP risk location'!L12:L96,"&gt;0")*1.05</f>
        <v>0</v>
      </c>
      <c r="E31" s="72">
        <f>-COUNTIF('1. GWP risk location'!M12:M96,"&gt;0")*1.05</f>
        <v>0</v>
      </c>
      <c r="F31" s="95"/>
      <c r="G31" s="111">
        <f t="shared" ref="G31:G32" si="5">SUM(C31:E31)</f>
        <v>0</v>
      </c>
      <c r="I31" s="1" t="s">
        <v>245</v>
      </c>
      <c r="J31" s="239">
        <v>1.05</v>
      </c>
      <c r="K31" s="3"/>
      <c r="L31" s="186" t="s">
        <v>246</v>
      </c>
    </row>
    <row r="32" spans="1:13" x14ac:dyDescent="0.3">
      <c r="A32" s="4"/>
      <c r="B32" s="71" t="s">
        <v>247</v>
      </c>
      <c r="C32" s="72">
        <f>IF(('1. GWP risk location'!K53)=0,0,-10.5)+IF(('1. GWP risk location'!K36)=0,0,-3.675)+IF(('1. GWP risk location'!K16)=0,0,-3.675)+IF(('1. GWP risk location'!K22)=0,0,-3.675)</f>
        <v>0</v>
      </c>
      <c r="D32" s="72">
        <f>IF(('1. GWP risk location'!L53)=0,0,-10.5)+IF(('1. GWP risk location'!L36)=0,0,-3.675)+IF(('1. GWP risk location'!L16)=0,0,-3.675)+IF(('1. GWP risk location'!L22)=0,0,-3.675)</f>
        <v>0</v>
      </c>
      <c r="E32" s="72">
        <f>IF(('1. GWP risk location'!M53)=0,0,-10.5)+IF(('1. GWP risk location'!M36)=0,0,-3.675)+IF(('1. GWP risk location'!M16)=0,0,-3.675)+IF(('1. GWP risk location'!M22)=0,0,-3.675)</f>
        <v>0</v>
      </c>
      <c r="F32" s="72"/>
      <c r="G32" s="111">
        <f t="shared" si="5"/>
        <v>0</v>
      </c>
      <c r="I32" s="66" t="s">
        <v>248</v>
      </c>
      <c r="J32" s="174" t="s">
        <v>249</v>
      </c>
      <c r="K32" s="3"/>
      <c r="L32" s="187" t="s">
        <v>250</v>
      </c>
    </row>
    <row r="33" spans="1:10" ht="14.5" thickBot="1" x14ac:dyDescent="0.35">
      <c r="A33" s="4"/>
      <c r="B33" s="75" t="s">
        <v>178</v>
      </c>
      <c r="C33" s="76">
        <f>SUM(C31:C32)</f>
        <v>0</v>
      </c>
      <c r="D33" s="76">
        <f>SUM(D31:D32)</f>
        <v>0</v>
      </c>
      <c r="E33" s="76">
        <f>SUM(E31:E32)</f>
        <v>0</v>
      </c>
      <c r="F33" s="76"/>
      <c r="G33" s="76">
        <f>SUM(G31:G32)</f>
        <v>0</v>
      </c>
      <c r="H33" s="9"/>
    </row>
    <row r="34" spans="1:10" ht="14.5" thickTop="1" x14ac:dyDescent="0.3"/>
    <row r="36" spans="1:10" x14ac:dyDescent="0.3">
      <c r="J36" s="3"/>
    </row>
  </sheetData>
  <sheetProtection algorithmName="SHA-512" hashValue="3ZkM6kQi5Q2TZjD4ivvxxNyB17urLKCjt8Bt6cwR8Lt3qIgSCybbLoADvSxhIejyz1NxpPKBFMpqnSitOvrViw==" saltValue="s+n2dX+i87lornb7Lz28Pw==" spinCount="100000" sheet="1" objects="1" scenarios="1"/>
  <mergeCells count="1">
    <mergeCell ref="I2:L4"/>
  </mergeCells>
  <conditionalFormatting sqref="C9">
    <cfRule type="containsText" dxfId="1" priority="2" operator="containsText" text="Synd type">
      <formula>NOT(ISERROR(SEARCH("Synd type",C9)))</formula>
    </cfRule>
  </conditionalFormatting>
  <conditionalFormatting sqref="C33:G33">
    <cfRule type="containsText" dxfId="0" priority="1" operator="containsText" text="Synd type">
      <formula>NOT(ISERROR(SEARCH("Synd type",C33)))</formula>
    </cfRule>
  </conditionalFormatting>
  <pageMargins left="0.7" right="0.7" top="0.75" bottom="0.75" header="0.3" footer="0.3"/>
  <pageSetup paperSize="8" scale="96" orientation="landscape" r:id="rId1"/>
  <headerFooter>
    <oddFooter>&amp;C&amp;"Calibri"&amp;11&amp;K000000_x000D_&amp;1#&amp;"Calibri"&amp;10&amp;K000000 Classification: 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C398-D985-414F-9A79-9838E72FC1EC}">
  <dimension ref="B1:M66"/>
  <sheetViews>
    <sheetView showGridLines="0" zoomScaleNormal="100" workbookViewId="0"/>
  </sheetViews>
  <sheetFormatPr defaultRowHeight="14.5" x14ac:dyDescent="0.35"/>
  <cols>
    <col min="1" max="1" width="1.453125" customWidth="1"/>
    <col min="2" max="2" width="10.81640625" style="139" bestFit="1" customWidth="1"/>
    <col min="3" max="3" width="9.1796875" style="139" customWidth="1"/>
    <col min="4" max="4" width="16.54296875" style="139" bestFit="1" customWidth="1"/>
    <col min="5" max="5" width="14.7265625" style="139" bestFit="1" customWidth="1"/>
    <col min="6" max="6" width="23.81640625" style="139" bestFit="1" customWidth="1"/>
    <col min="7" max="7" width="22.81640625" style="139" bestFit="1" customWidth="1"/>
    <col min="8" max="8" width="32.453125" style="139" customWidth="1"/>
    <col min="9" max="9" width="40.26953125" style="139" bestFit="1" customWidth="1"/>
    <col min="10" max="10" width="13.7265625" style="139" bestFit="1" customWidth="1"/>
    <col min="11" max="11" width="1.81640625" customWidth="1"/>
    <col min="12" max="12" width="15.453125" bestFit="1" customWidth="1"/>
    <col min="13" max="13" width="13.26953125" bestFit="1" customWidth="1"/>
  </cols>
  <sheetData>
    <row r="1" spans="2:13" x14ac:dyDescent="0.35">
      <c r="B1" s="138" t="s">
        <v>251</v>
      </c>
      <c r="C1" s="138" t="s">
        <v>252</v>
      </c>
      <c r="D1" s="138" t="s">
        <v>253</v>
      </c>
      <c r="E1" s="138" t="s">
        <v>254</v>
      </c>
      <c r="F1" s="138" t="s">
        <v>255</v>
      </c>
      <c r="G1" s="138" t="s">
        <v>256</v>
      </c>
      <c r="H1" s="138" t="s">
        <v>257</v>
      </c>
      <c r="I1" s="138" t="s">
        <v>258</v>
      </c>
      <c r="J1" s="138" t="s">
        <v>259</v>
      </c>
      <c r="K1" s="140"/>
      <c r="L1" s="138" t="s">
        <v>253</v>
      </c>
      <c r="M1" s="241" t="s">
        <v>260</v>
      </c>
    </row>
    <row r="2" spans="2:13" x14ac:dyDescent="0.35">
      <c r="B2" s="139" t="s">
        <v>261</v>
      </c>
      <c r="C2" s="139" t="s">
        <v>261</v>
      </c>
      <c r="D2" s="139" t="s">
        <v>261</v>
      </c>
      <c r="F2" s="139">
        <v>100</v>
      </c>
      <c r="G2" s="139">
        <v>52</v>
      </c>
      <c r="H2" s="139">
        <v>0</v>
      </c>
      <c r="I2" s="139" t="s">
        <v>262</v>
      </c>
      <c r="J2" s="139" t="s">
        <v>19</v>
      </c>
      <c r="L2" t="s">
        <v>263</v>
      </c>
      <c r="M2" s="242">
        <v>4.4999999999999997E-3</v>
      </c>
    </row>
    <row r="3" spans="2:13" x14ac:dyDescent="0.35">
      <c r="B3" s="139" t="s">
        <v>14</v>
      </c>
      <c r="C3" s="139">
        <v>2022</v>
      </c>
      <c r="D3" s="139" t="s">
        <v>263</v>
      </c>
      <c r="F3" s="139">
        <v>200</v>
      </c>
      <c r="G3" s="139">
        <v>52</v>
      </c>
      <c r="H3" s="141">
        <v>1.0500000000000001E-2</v>
      </c>
      <c r="I3" s="139" t="s">
        <v>264</v>
      </c>
      <c r="J3" s="139" t="s">
        <v>265</v>
      </c>
      <c r="L3" t="s">
        <v>16</v>
      </c>
      <c r="M3" s="242">
        <v>6.4999999999999997E-3</v>
      </c>
    </row>
    <row r="4" spans="2:13" x14ac:dyDescent="0.35">
      <c r="B4" s="139" t="s">
        <v>266</v>
      </c>
      <c r="C4" s="139">
        <v>2023</v>
      </c>
      <c r="D4" s="139" t="s">
        <v>16</v>
      </c>
      <c r="F4" s="139">
        <v>100</v>
      </c>
      <c r="G4" s="139">
        <v>52</v>
      </c>
      <c r="I4" s="139" t="s">
        <v>267</v>
      </c>
      <c r="L4" t="s">
        <v>268</v>
      </c>
      <c r="M4" s="242">
        <v>4.4999999999999997E-3</v>
      </c>
    </row>
    <row r="5" spans="2:13" x14ac:dyDescent="0.35">
      <c r="B5" s="139" t="s">
        <v>269</v>
      </c>
      <c r="C5" s="139">
        <v>2024</v>
      </c>
      <c r="D5" s="139" t="s">
        <v>268</v>
      </c>
      <c r="F5" s="139">
        <v>75</v>
      </c>
      <c r="G5" s="139">
        <v>52</v>
      </c>
      <c r="I5" s="139" t="s">
        <v>270</v>
      </c>
      <c r="L5" t="s">
        <v>271</v>
      </c>
      <c r="M5" s="242">
        <v>6.4999999999999997E-3</v>
      </c>
    </row>
    <row r="6" spans="2:13" x14ac:dyDescent="0.35">
      <c r="B6" s="139" t="s">
        <v>272</v>
      </c>
      <c r="C6" s="139">
        <v>2025</v>
      </c>
      <c r="D6" s="139" t="s">
        <v>271</v>
      </c>
      <c r="I6" s="139" t="s">
        <v>273</v>
      </c>
    </row>
    <row r="7" spans="2:13" x14ac:dyDescent="0.35">
      <c r="B7" s="139" t="s">
        <v>274</v>
      </c>
      <c r="C7" s="139">
        <v>2026</v>
      </c>
      <c r="I7" s="139" t="s">
        <v>275</v>
      </c>
    </row>
    <row r="8" spans="2:13" x14ac:dyDescent="0.35">
      <c r="B8" s="139" t="s">
        <v>276</v>
      </c>
      <c r="C8" s="139">
        <v>2027</v>
      </c>
      <c r="I8" s="139" t="s">
        <v>277</v>
      </c>
    </row>
    <row r="9" spans="2:13" x14ac:dyDescent="0.35">
      <c r="B9" s="139" t="s">
        <v>278</v>
      </c>
      <c r="C9" s="139">
        <v>2028</v>
      </c>
      <c r="I9" s="139" t="s">
        <v>279</v>
      </c>
    </row>
    <row r="10" spans="2:13" x14ac:dyDescent="0.35">
      <c r="B10" s="139" t="s">
        <v>280</v>
      </c>
      <c r="C10" s="139">
        <v>2029</v>
      </c>
      <c r="I10" s="139" t="s">
        <v>281</v>
      </c>
    </row>
    <row r="11" spans="2:13" x14ac:dyDescent="0.35">
      <c r="B11" s="139" t="s">
        <v>282</v>
      </c>
      <c r="C11" s="139">
        <v>2030</v>
      </c>
      <c r="I11" s="139" t="s">
        <v>283</v>
      </c>
    </row>
    <row r="12" spans="2:13" x14ac:dyDescent="0.35">
      <c r="B12" s="139" t="s">
        <v>284</v>
      </c>
      <c r="I12" s="139" t="s">
        <v>285</v>
      </c>
    </row>
    <row r="13" spans="2:13" x14ac:dyDescent="0.35">
      <c r="B13" s="139" t="s">
        <v>286</v>
      </c>
      <c r="I13" s="139" t="s">
        <v>287</v>
      </c>
    </row>
    <row r="14" spans="2:13" x14ac:dyDescent="0.35">
      <c r="B14" s="139" t="s">
        <v>288</v>
      </c>
      <c r="I14" s="139" t="s">
        <v>289</v>
      </c>
    </row>
    <row r="15" spans="2:13" x14ac:dyDescent="0.35">
      <c r="I15" s="139" t="s">
        <v>290</v>
      </c>
    </row>
    <row r="16" spans="2:13" x14ac:dyDescent="0.35">
      <c r="I16" s="139" t="s">
        <v>291</v>
      </c>
    </row>
    <row r="17" spans="9:9" x14ac:dyDescent="0.35">
      <c r="I17" s="139" t="s">
        <v>292</v>
      </c>
    </row>
    <row r="18" spans="9:9" x14ac:dyDescent="0.35">
      <c r="I18" s="139" t="s">
        <v>293</v>
      </c>
    </row>
    <row r="19" spans="9:9" x14ac:dyDescent="0.35">
      <c r="I19" s="139" t="s">
        <v>294</v>
      </c>
    </row>
    <row r="20" spans="9:9" x14ac:dyDescent="0.35">
      <c r="I20" s="139" t="s">
        <v>295</v>
      </c>
    </row>
    <row r="21" spans="9:9" x14ac:dyDescent="0.35">
      <c r="I21" s="139" t="s">
        <v>296</v>
      </c>
    </row>
    <row r="22" spans="9:9" x14ac:dyDescent="0.35">
      <c r="I22" s="139" t="s">
        <v>297</v>
      </c>
    </row>
    <row r="23" spans="9:9" x14ac:dyDescent="0.35">
      <c r="I23" s="139" t="s">
        <v>298</v>
      </c>
    </row>
    <row r="24" spans="9:9" x14ac:dyDescent="0.35">
      <c r="I24" s="139" t="s">
        <v>299</v>
      </c>
    </row>
    <row r="25" spans="9:9" x14ac:dyDescent="0.35">
      <c r="I25" s="139" t="s">
        <v>300</v>
      </c>
    </row>
    <row r="26" spans="9:9" x14ac:dyDescent="0.35">
      <c r="I26" s="139" t="s">
        <v>301</v>
      </c>
    </row>
    <row r="27" spans="9:9" x14ac:dyDescent="0.35">
      <c r="I27" s="139" t="s">
        <v>302</v>
      </c>
    </row>
    <row r="28" spans="9:9" x14ac:dyDescent="0.35">
      <c r="I28" s="139" t="s">
        <v>303</v>
      </c>
    </row>
    <row r="29" spans="9:9" x14ac:dyDescent="0.35">
      <c r="I29" s="139" t="s">
        <v>304</v>
      </c>
    </row>
    <row r="30" spans="9:9" x14ac:dyDescent="0.35">
      <c r="I30" s="139" t="s">
        <v>305</v>
      </c>
    </row>
    <row r="31" spans="9:9" x14ac:dyDescent="0.35">
      <c r="I31" s="139" t="s">
        <v>306</v>
      </c>
    </row>
    <row r="32" spans="9:9" x14ac:dyDescent="0.35">
      <c r="I32" s="139" t="s">
        <v>307</v>
      </c>
    </row>
    <row r="33" spans="9:9" x14ac:dyDescent="0.35">
      <c r="I33" s="139" t="s">
        <v>308</v>
      </c>
    </row>
    <row r="34" spans="9:9" x14ac:dyDescent="0.35">
      <c r="I34" s="139" t="s">
        <v>309</v>
      </c>
    </row>
    <row r="35" spans="9:9" x14ac:dyDescent="0.35">
      <c r="I35" s="139" t="s">
        <v>310</v>
      </c>
    </row>
    <row r="36" spans="9:9" x14ac:dyDescent="0.35">
      <c r="I36" s="139" t="s">
        <v>311</v>
      </c>
    </row>
    <row r="37" spans="9:9" x14ac:dyDescent="0.35">
      <c r="I37" s="139" t="s">
        <v>312</v>
      </c>
    </row>
    <row r="38" spans="9:9" x14ac:dyDescent="0.35">
      <c r="I38" s="139" t="s">
        <v>313</v>
      </c>
    </row>
    <row r="39" spans="9:9" x14ac:dyDescent="0.35">
      <c r="I39" s="139" t="s">
        <v>314</v>
      </c>
    </row>
    <row r="40" spans="9:9" x14ac:dyDescent="0.35">
      <c r="I40" s="139" t="s">
        <v>315</v>
      </c>
    </row>
    <row r="41" spans="9:9" x14ac:dyDescent="0.35">
      <c r="I41" s="139" t="s">
        <v>316</v>
      </c>
    </row>
    <row r="42" spans="9:9" x14ac:dyDescent="0.35">
      <c r="I42" s="139" t="s">
        <v>317</v>
      </c>
    </row>
    <row r="43" spans="9:9" x14ac:dyDescent="0.35">
      <c r="I43" s="139" t="s">
        <v>318</v>
      </c>
    </row>
    <row r="44" spans="9:9" x14ac:dyDescent="0.35">
      <c r="I44" s="139" t="s">
        <v>319</v>
      </c>
    </row>
    <row r="45" spans="9:9" x14ac:dyDescent="0.35">
      <c r="I45" s="139" t="s">
        <v>320</v>
      </c>
    </row>
    <row r="46" spans="9:9" x14ac:dyDescent="0.35">
      <c r="I46" s="139" t="s">
        <v>321</v>
      </c>
    </row>
    <row r="47" spans="9:9" x14ac:dyDescent="0.35">
      <c r="I47" s="139" t="s">
        <v>322</v>
      </c>
    </row>
    <row r="48" spans="9:9" x14ac:dyDescent="0.35">
      <c r="I48" s="139" t="s">
        <v>323</v>
      </c>
    </row>
    <row r="49" spans="9:9" x14ac:dyDescent="0.35">
      <c r="I49" s="139" t="s">
        <v>324</v>
      </c>
    </row>
    <row r="50" spans="9:9" x14ac:dyDescent="0.35">
      <c r="I50" s="139" t="s">
        <v>325</v>
      </c>
    </row>
    <row r="51" spans="9:9" x14ac:dyDescent="0.35">
      <c r="I51" s="139" t="s">
        <v>326</v>
      </c>
    </row>
    <row r="52" spans="9:9" x14ac:dyDescent="0.35">
      <c r="I52" s="139" t="s">
        <v>327</v>
      </c>
    </row>
    <row r="53" spans="9:9" x14ac:dyDescent="0.35">
      <c r="I53" s="139" t="s">
        <v>328</v>
      </c>
    </row>
    <row r="54" spans="9:9" x14ac:dyDescent="0.35">
      <c r="I54" s="139" t="s">
        <v>329</v>
      </c>
    </row>
    <row r="55" spans="9:9" x14ac:dyDescent="0.35">
      <c r="I55" s="139" t="s">
        <v>330</v>
      </c>
    </row>
    <row r="56" spans="9:9" x14ac:dyDescent="0.35">
      <c r="I56" s="139" t="s">
        <v>331</v>
      </c>
    </row>
    <row r="57" spans="9:9" x14ac:dyDescent="0.35">
      <c r="I57" s="139" t="s">
        <v>332</v>
      </c>
    </row>
    <row r="58" spans="9:9" x14ac:dyDescent="0.35">
      <c r="I58" s="139" t="s">
        <v>333</v>
      </c>
    </row>
    <row r="59" spans="9:9" x14ac:dyDescent="0.35">
      <c r="I59" s="139" t="s">
        <v>334</v>
      </c>
    </row>
    <row r="60" spans="9:9" x14ac:dyDescent="0.35">
      <c r="I60" s="139" t="s">
        <v>335</v>
      </c>
    </row>
    <row r="61" spans="9:9" x14ac:dyDescent="0.35">
      <c r="I61" s="139" t="s">
        <v>336</v>
      </c>
    </row>
    <row r="62" spans="9:9" x14ac:dyDescent="0.35">
      <c r="I62" s="139" t="s">
        <v>337</v>
      </c>
    </row>
    <row r="63" spans="9:9" x14ac:dyDescent="0.35">
      <c r="I63" s="139" t="s">
        <v>338</v>
      </c>
    </row>
    <row r="64" spans="9:9" x14ac:dyDescent="0.35">
      <c r="I64" s="139" t="s">
        <v>339</v>
      </c>
    </row>
    <row r="65" spans="9:9" x14ac:dyDescent="0.35">
      <c r="I65" s="139" t="s">
        <v>340</v>
      </c>
    </row>
    <row r="66" spans="9:9" x14ac:dyDescent="0.35">
      <c r="I66" s="139" t="s">
        <v>341</v>
      </c>
    </row>
  </sheetData>
  <sortState xmlns:xlrd2="http://schemas.microsoft.com/office/spreadsheetml/2017/richdata2" ref="I3:I70">
    <sortCondition ref="I3:I70"/>
  </sortState>
  <phoneticPr fontId="16" type="noConversion"/>
  <pageMargins left="0.7" right="0.7" top="0.75" bottom="0.75" header="0.3" footer="0.3"/>
  <pageSetup paperSize="9" scale="46" orientation="portrait" r:id="rId1"/>
  <headerFooter>
    <oddFooter>&amp;C_x000D_&amp;1#&amp;"Calibri"&amp;10&amp;K000000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A5DD-4CD4-4833-8866-CDC79B189DA6}">
  <sheetPr>
    <pageSetUpPr autoPageBreaks="0"/>
  </sheetPr>
  <dimension ref="B2:G41"/>
  <sheetViews>
    <sheetView showGridLines="0" topLeftCell="A4" zoomScaleNormal="100" workbookViewId="0">
      <selection activeCell="D17" sqref="D17"/>
    </sheetView>
  </sheetViews>
  <sheetFormatPr defaultColWidth="9.1796875" defaultRowHeight="14" x14ac:dyDescent="0.35"/>
  <cols>
    <col min="1" max="1" width="2.54296875" style="12" customWidth="1"/>
    <col min="2" max="2" width="3.1796875" style="12" customWidth="1"/>
    <col min="3" max="3" width="57.1796875" style="12" customWidth="1"/>
    <col min="4" max="6" width="17.26953125" style="12" customWidth="1"/>
    <col min="7" max="7" width="9.1796875" style="12"/>
    <col min="8" max="8" width="2.26953125" style="12" customWidth="1"/>
    <col min="9" max="10" width="9.1796875" style="12"/>
    <col min="11" max="11" width="12.81640625" style="12" bestFit="1" customWidth="1"/>
    <col min="12" max="16384" width="9.1796875" style="12"/>
  </cols>
  <sheetData>
    <row r="2" spans="2:7" ht="21.75" customHeight="1" x14ac:dyDescent="0.35">
      <c r="B2" s="247" t="s">
        <v>2</v>
      </c>
      <c r="C2" s="248"/>
      <c r="D2" s="248"/>
      <c r="E2" s="248"/>
      <c r="F2" s="248"/>
      <c r="G2" s="249"/>
    </row>
    <row r="3" spans="2:7" ht="33.75" customHeight="1" x14ac:dyDescent="0.35">
      <c r="B3" s="255" t="s">
        <v>3</v>
      </c>
      <c r="C3" s="256"/>
      <c r="D3" s="256"/>
      <c r="E3" s="256"/>
      <c r="F3" s="256"/>
      <c r="G3" s="257"/>
    </row>
    <row r="4" spans="2:7" ht="20.25" customHeight="1" x14ac:dyDescent="0.35">
      <c r="B4" s="258" t="s">
        <v>4</v>
      </c>
      <c r="C4" s="246"/>
      <c r="D4" s="246"/>
      <c r="E4" s="246"/>
      <c r="F4" s="246"/>
      <c r="G4" s="259"/>
    </row>
    <row r="5" spans="2:7" ht="20.25" customHeight="1" x14ac:dyDescent="0.35">
      <c r="B5" s="258" t="s">
        <v>5</v>
      </c>
      <c r="C5" s="246"/>
      <c r="D5" s="246"/>
      <c r="E5" s="246"/>
      <c r="F5" s="246"/>
      <c r="G5" s="259"/>
    </row>
    <row r="6" spans="2:7" ht="34" customHeight="1" x14ac:dyDescent="0.35">
      <c r="B6" s="258" t="s">
        <v>6</v>
      </c>
      <c r="C6" s="246"/>
      <c r="D6" s="246"/>
      <c r="E6" s="246"/>
      <c r="F6" s="246"/>
      <c r="G6" s="259"/>
    </row>
    <row r="7" spans="2:7" x14ac:dyDescent="0.35">
      <c r="B7" s="263" t="s">
        <v>7</v>
      </c>
      <c r="C7" s="264"/>
      <c r="D7" s="264"/>
      <c r="E7" s="264"/>
      <c r="F7" s="264"/>
      <c r="G7" s="265"/>
    </row>
    <row r="8" spans="2:7" ht="31" customHeight="1" x14ac:dyDescent="0.35">
      <c r="B8" s="258" t="s">
        <v>8</v>
      </c>
      <c r="C8" s="246"/>
      <c r="D8" s="246"/>
      <c r="E8" s="246"/>
      <c r="F8" s="246"/>
      <c r="G8" s="259"/>
    </row>
    <row r="9" spans="2:7" ht="17.149999999999999" customHeight="1" x14ac:dyDescent="0.35">
      <c r="B9" s="260" t="s">
        <v>9</v>
      </c>
      <c r="C9" s="261"/>
      <c r="D9" s="261"/>
      <c r="E9" s="261"/>
      <c r="F9" s="261"/>
      <c r="G9" s="262"/>
    </row>
    <row r="10" spans="2:7" ht="15" customHeight="1" x14ac:dyDescent="0.35">
      <c r="B10" s="260" t="s">
        <v>10</v>
      </c>
      <c r="C10" s="261"/>
      <c r="D10" s="261"/>
      <c r="E10" s="261"/>
      <c r="F10" s="261"/>
      <c r="G10" s="262"/>
    </row>
    <row r="11" spans="2:7" ht="7.5" customHeight="1" x14ac:dyDescent="0.35">
      <c r="B11" s="126"/>
      <c r="C11" s="127"/>
      <c r="D11" s="127"/>
      <c r="E11" s="127"/>
      <c r="F11" s="127"/>
      <c r="G11" s="128"/>
    </row>
    <row r="14" spans="2:7" ht="21.75" customHeight="1" x14ac:dyDescent="0.35">
      <c r="B14" s="31" t="s">
        <v>11</v>
      </c>
      <c r="C14" s="31"/>
      <c r="D14" s="31"/>
      <c r="E14" s="31"/>
    </row>
    <row r="15" spans="2:7" x14ac:dyDescent="0.35">
      <c r="B15" s="151">
        <v>1</v>
      </c>
      <c r="C15" s="41" t="s">
        <v>12</v>
      </c>
      <c r="D15" s="250"/>
      <c r="E15" s="250"/>
    </row>
    <row r="16" spans="2:7" x14ac:dyDescent="0.35">
      <c r="B16" s="151">
        <v>2</v>
      </c>
      <c r="C16" s="41" t="s">
        <v>13</v>
      </c>
      <c r="D16" s="228" t="s">
        <v>266</v>
      </c>
      <c r="E16" s="228">
        <v>2026</v>
      </c>
    </row>
    <row r="17" spans="2:6" x14ac:dyDescent="0.35">
      <c r="B17" s="151">
        <v>3</v>
      </c>
      <c r="C17" s="41" t="s">
        <v>15</v>
      </c>
      <c r="D17" s="229" t="s">
        <v>16</v>
      </c>
      <c r="E17" s="229"/>
    </row>
    <row r="18" spans="2:6" x14ac:dyDescent="0.35">
      <c r="B18" s="151">
        <v>4</v>
      </c>
      <c r="C18" s="41" t="s">
        <v>17</v>
      </c>
      <c r="D18" s="250"/>
      <c r="E18" s="250"/>
    </row>
    <row r="19" spans="2:6" x14ac:dyDescent="0.35">
      <c r="B19" s="151">
        <v>5</v>
      </c>
      <c r="C19" s="41" t="s">
        <v>18</v>
      </c>
      <c r="D19" s="250" t="s">
        <v>19</v>
      </c>
      <c r="E19" s="250"/>
      <c r="F19" s="12" t="str">
        <f>IF(D19="Yes","See Tab B. Lloyd's charges"," ")</f>
        <v>See Tab B. Lloyd's charges</v>
      </c>
    </row>
    <row r="21" spans="2:6" ht="21.75" customHeight="1" x14ac:dyDescent="0.35">
      <c r="B21" s="31" t="s">
        <v>20</v>
      </c>
      <c r="C21" s="154"/>
      <c r="D21" s="155">
        <f>IF(ISBLANK(Overview!$E$16),"Year 1",Overview!$E$16)</f>
        <v>2026</v>
      </c>
      <c r="E21" s="156">
        <f>IFERROR(D21+1,"Year 2")</f>
        <v>2027</v>
      </c>
      <c r="F21" s="156">
        <f>IFERROR(E21+1,"Year 3")</f>
        <v>2028</v>
      </c>
    </row>
    <row r="22" spans="2:6" x14ac:dyDescent="0.35">
      <c r="B22" s="151">
        <v>1</v>
      </c>
      <c r="C22" s="41" t="s">
        <v>21</v>
      </c>
      <c r="D22" s="230"/>
      <c r="E22" s="230"/>
      <c r="F22" s="230"/>
    </row>
    <row r="23" spans="2:6" x14ac:dyDescent="0.35">
      <c r="B23" s="151">
        <v>2</v>
      </c>
      <c r="C23" s="41" t="s">
        <v>22</v>
      </c>
      <c r="D23" s="230"/>
      <c r="E23" s="230"/>
      <c r="F23" s="230"/>
    </row>
    <row r="25" spans="2:6" ht="21.75" customHeight="1" x14ac:dyDescent="0.35">
      <c r="B25" s="67" t="s">
        <v>23</v>
      </c>
      <c r="C25" s="68"/>
      <c r="D25" s="68"/>
      <c r="E25" s="69"/>
    </row>
    <row r="26" spans="2:6" ht="15.75" customHeight="1" x14ac:dyDescent="0.35">
      <c r="B26" s="251" t="s">
        <v>24</v>
      </c>
      <c r="C26" s="252"/>
      <c r="D26" s="252"/>
      <c r="E26" s="70"/>
    </row>
    <row r="27" spans="2:6" x14ac:dyDescent="0.35">
      <c r="B27" s="152">
        <v>1</v>
      </c>
      <c r="C27" s="41" t="s">
        <v>25</v>
      </c>
      <c r="D27" s="253"/>
      <c r="E27" s="254"/>
    </row>
    <row r="28" spans="2:6" ht="14.5" x14ac:dyDescent="0.35">
      <c r="B28" s="152">
        <v>2</v>
      </c>
      <c r="C28" s="41" t="s">
        <v>26</v>
      </c>
      <c r="D28" s="253"/>
      <c r="E28" s="254"/>
      <c r="F28" s="189" t="s">
        <v>27</v>
      </c>
    </row>
    <row r="29" spans="2:6" x14ac:dyDescent="0.35">
      <c r="B29" s="152">
        <v>3</v>
      </c>
      <c r="C29" s="41" t="s">
        <v>28</v>
      </c>
      <c r="D29" s="253"/>
      <c r="E29" s="254"/>
    </row>
    <row r="30" spans="2:6" x14ac:dyDescent="0.35">
      <c r="B30" s="152">
        <v>4</v>
      </c>
      <c r="C30" s="41" t="s">
        <v>29</v>
      </c>
      <c r="D30" s="253"/>
      <c r="E30" s="254"/>
    </row>
    <row r="31" spans="2:6" x14ac:dyDescent="0.35">
      <c r="B31" s="153">
        <v>5</v>
      </c>
      <c r="C31" s="42" t="s">
        <v>30</v>
      </c>
      <c r="D31" s="266"/>
      <c r="E31" s="267"/>
    </row>
    <row r="33" spans="2:7" x14ac:dyDescent="0.35">
      <c r="B33" s="67" t="s">
        <v>31</v>
      </c>
      <c r="C33" s="68"/>
      <c r="D33" s="68"/>
      <c r="E33" s="69"/>
    </row>
    <row r="34" spans="2:7" x14ac:dyDescent="0.35">
      <c r="B34" s="251" t="s">
        <v>32</v>
      </c>
      <c r="C34" s="252"/>
      <c r="D34" s="252"/>
      <c r="E34" s="70"/>
    </row>
    <row r="35" spans="2:7" x14ac:dyDescent="0.35">
      <c r="B35" s="152">
        <v>1</v>
      </c>
      <c r="C35" s="41" t="s">
        <v>33</v>
      </c>
      <c r="D35" s="253"/>
      <c r="E35" s="254"/>
    </row>
    <row r="36" spans="2:7" x14ac:dyDescent="0.35">
      <c r="B36" s="152">
        <v>2</v>
      </c>
      <c r="C36" s="41" t="s">
        <v>34</v>
      </c>
      <c r="D36" s="253"/>
      <c r="E36" s="254"/>
    </row>
    <row r="38" spans="2:7" x14ac:dyDescent="0.35">
      <c r="B38" s="188"/>
      <c r="C38" s="188"/>
      <c r="D38" s="188"/>
      <c r="E38" s="188"/>
      <c r="F38" s="188"/>
      <c r="G38" s="188"/>
    </row>
    <row r="39" spans="2:7" x14ac:dyDescent="0.35">
      <c r="B39" s="188"/>
      <c r="C39" s="188"/>
      <c r="D39" s="188"/>
      <c r="E39" s="188"/>
      <c r="F39" s="188"/>
      <c r="G39" s="188"/>
    </row>
    <row r="40" spans="2:7" x14ac:dyDescent="0.35">
      <c r="B40" s="188"/>
      <c r="C40" s="188"/>
      <c r="D40" s="188"/>
      <c r="E40" s="188"/>
      <c r="F40" s="188"/>
      <c r="G40" s="188"/>
    </row>
    <row r="41" spans="2:7" x14ac:dyDescent="0.35">
      <c r="B41" s="188"/>
      <c r="C41" s="188"/>
      <c r="D41" s="188"/>
      <c r="E41" s="188"/>
      <c r="F41" s="188"/>
      <c r="G41" s="188"/>
    </row>
  </sheetData>
  <sheetProtection algorithmName="SHA-512" hashValue="c/D7dmkQfQrppwrlLsiS7a8J6ZvlQoe7AuU+8ZZTVmtWeeteESzDcg5oyUKn8cF5IEbNyR63pz9jHEBNakebsg==" saltValue="zEWEFP3WmX5GJbVrr2CYSQ==" spinCount="100000" sheet="1" objects="1" scenarios="1"/>
  <mergeCells count="21">
    <mergeCell ref="D35:E35"/>
    <mergeCell ref="D36:E36"/>
    <mergeCell ref="D29:E29"/>
    <mergeCell ref="D30:E30"/>
    <mergeCell ref="D31:E31"/>
    <mergeCell ref="B34:D34"/>
    <mergeCell ref="B2:G2"/>
    <mergeCell ref="D18:E18"/>
    <mergeCell ref="B26:D26"/>
    <mergeCell ref="D27:E27"/>
    <mergeCell ref="D28:E28"/>
    <mergeCell ref="B3:G3"/>
    <mergeCell ref="B4:G4"/>
    <mergeCell ref="D19:E19"/>
    <mergeCell ref="B5:G5"/>
    <mergeCell ref="B6:G6"/>
    <mergeCell ref="B10:G10"/>
    <mergeCell ref="B7:G7"/>
    <mergeCell ref="B8:G8"/>
    <mergeCell ref="B9:G9"/>
    <mergeCell ref="D15:E15"/>
  </mergeCells>
  <dataValidations count="6">
    <dataValidation type="custom" errorStyle="information" operator="greaterThanOrEqual" allowBlank="1" showInputMessage="1" showErrorMessage="1" sqref="D22" xr:uid="{F6D9DEA2-3883-4E3E-AD41-B1CF383CC25A}">
      <formula1>D17="Full syndicate"</formula1>
    </dataValidation>
    <dataValidation type="custom" operator="greaterThanOrEqual" allowBlank="1" showInputMessage="1" showErrorMessage="1" sqref="D23" xr:uid="{B5556E71-FC17-4F0F-9E98-50E6D9EAF811}">
      <formula1>D17="Full syndicate"</formula1>
    </dataValidation>
    <dataValidation type="custom" operator="greaterThanOrEqual" allowBlank="1" showInputMessage="1" showErrorMessage="1" sqref="E22" xr:uid="{3BFF93F2-98E2-4A60-85F5-F3384F7E209F}">
      <formula1>D17="Full syndicate"</formula1>
    </dataValidation>
    <dataValidation type="custom" operator="greaterThanOrEqual" allowBlank="1" showInputMessage="1" showErrorMessage="1" sqref="E23" xr:uid="{AAEC3CCB-6E44-4D47-8894-CB1E0BD06E83}">
      <formula1>D17="Full syndicate"</formula1>
    </dataValidation>
    <dataValidation type="custom" operator="greaterThanOrEqual" allowBlank="1" showInputMessage="1" showErrorMessage="1" sqref="F22" xr:uid="{026FD44F-2490-49B2-B05F-2822F98B4B75}">
      <formula1>D17="Full syndicate"</formula1>
    </dataValidation>
    <dataValidation type="custom" operator="greaterThanOrEqual" allowBlank="1" showInputMessage="1" showErrorMessage="1" sqref="F23" xr:uid="{B0D0E80E-05D3-4442-8907-DBFE8D08A05C}">
      <formula1>D17="Full syndicate"</formula1>
    </dataValidation>
  </dataValidations>
  <hyperlinks>
    <hyperlink ref="B10:G10" r:id="rId1" display="For detail on Members' subscriptions, Central Fund contributions and other Market Charges click here. " xr:uid="{8E39C0C8-4AF5-4596-B87A-49635F43EF4F}"/>
    <hyperlink ref="B9:G9" r:id="rId2" display="Please use exchange rate information as detailed in Appendix 2 of Market bulletin Y5402." xr:uid="{45A34883-0B53-42AD-AF26-751A78F67514}"/>
  </hyperlinks>
  <pageMargins left="0.7" right="0.7" top="0.75" bottom="0.75" header="0.3" footer="0.3"/>
  <pageSetup paperSize="9" scale="70" orientation="portrait" r:id="rId3"/>
  <headerFooter>
    <oddFooter>&amp;C_x000D_&amp;1#&amp;"Calibri"&amp;10&amp;K000000 Classification: Unclassified</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755CBD1B-40F5-49B7-A5B9-68E99E777660}">
          <x14:formula1>
            <xm:f>Dropdowns!$B$2:$B$14</xm:f>
          </x14:formula1>
          <xm:sqref>D16</xm:sqref>
        </x14:dataValidation>
        <x14:dataValidation type="list" allowBlank="1" showInputMessage="1" showErrorMessage="1" xr:uid="{220E48D0-29F7-4E98-A0F3-183461252A61}">
          <x14:formula1>
            <xm:f>Dropdowns!$C$2:$C$11</xm:f>
          </x14:formula1>
          <xm:sqref>E16</xm:sqref>
        </x14:dataValidation>
        <x14:dataValidation type="list" allowBlank="1" showInputMessage="1" showErrorMessage="1" xr:uid="{07A9414F-1933-4396-945B-8DB82FD294E7}">
          <x14:formula1>
            <xm:f>Dropdowns!$J$2:$J$3</xm:f>
          </x14:formula1>
          <xm:sqref>D19 D27:D31 D35:D36</xm:sqref>
        </x14:dataValidation>
        <x14:dataValidation type="list" allowBlank="1" showInputMessage="1" showErrorMessage="1" xr:uid="{3FA85A93-4999-4274-8D42-00BEA897C803}">
          <x14:formula1>
            <xm:f>Dropdowns!$D$2:$D$6</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165A5-65E7-45F7-9124-314795F6D31E}">
  <sheetPr>
    <tabColor theme="9" tint="0.39997558519241921"/>
    <pageSetUpPr autoPageBreaks="0" fitToPage="1"/>
  </sheetPr>
  <dimension ref="F13:T20"/>
  <sheetViews>
    <sheetView showGridLines="0" workbookViewId="0"/>
  </sheetViews>
  <sheetFormatPr defaultRowHeight="14.5" x14ac:dyDescent="0.35"/>
  <sheetData>
    <row r="13" spans="6:20" ht="15" thickBot="1" x14ac:dyDescent="0.4"/>
    <row r="14" spans="6:20" x14ac:dyDescent="0.35">
      <c r="F14" s="268" t="s">
        <v>35</v>
      </c>
      <c r="G14" s="269"/>
      <c r="H14" s="269"/>
      <c r="I14" s="269"/>
      <c r="J14" s="269"/>
      <c r="K14" s="269"/>
      <c r="L14" s="269"/>
      <c r="M14" s="269"/>
      <c r="N14" s="269"/>
      <c r="O14" s="269"/>
      <c r="P14" s="269"/>
      <c r="Q14" s="269"/>
      <c r="R14" s="269"/>
      <c r="S14" s="269"/>
      <c r="T14" s="270"/>
    </row>
    <row r="15" spans="6:20" x14ac:dyDescent="0.35">
      <c r="F15" s="271"/>
      <c r="G15" s="272"/>
      <c r="H15" s="272"/>
      <c r="I15" s="272"/>
      <c r="J15" s="272"/>
      <c r="K15" s="272"/>
      <c r="L15" s="272"/>
      <c r="M15" s="272"/>
      <c r="N15" s="272"/>
      <c r="O15" s="272"/>
      <c r="P15" s="272"/>
      <c r="Q15" s="272"/>
      <c r="R15" s="272"/>
      <c r="S15" s="272"/>
      <c r="T15" s="273"/>
    </row>
    <row r="16" spans="6:20" x14ac:dyDescent="0.35">
      <c r="F16" s="271"/>
      <c r="G16" s="272"/>
      <c r="H16" s="272"/>
      <c r="I16" s="272"/>
      <c r="J16" s="272"/>
      <c r="K16" s="272"/>
      <c r="L16" s="272"/>
      <c r="M16" s="272"/>
      <c r="N16" s="272"/>
      <c r="O16" s="272"/>
      <c r="P16" s="272"/>
      <c r="Q16" s="272"/>
      <c r="R16" s="272"/>
      <c r="S16" s="272"/>
      <c r="T16" s="273"/>
    </row>
    <row r="17" spans="6:20" x14ac:dyDescent="0.35">
      <c r="F17" s="271"/>
      <c r="G17" s="272"/>
      <c r="H17" s="272"/>
      <c r="I17" s="272"/>
      <c r="J17" s="272"/>
      <c r="K17" s="272"/>
      <c r="L17" s="272"/>
      <c r="M17" s="272"/>
      <c r="N17" s="272"/>
      <c r="O17" s="272"/>
      <c r="P17" s="272"/>
      <c r="Q17" s="272"/>
      <c r="R17" s="272"/>
      <c r="S17" s="272"/>
      <c r="T17" s="273"/>
    </row>
    <row r="18" spans="6:20" x14ac:dyDescent="0.35">
      <c r="F18" s="271"/>
      <c r="G18" s="272"/>
      <c r="H18" s="272"/>
      <c r="I18" s="272"/>
      <c r="J18" s="272"/>
      <c r="K18" s="272"/>
      <c r="L18" s="272"/>
      <c r="M18" s="272"/>
      <c r="N18" s="272"/>
      <c r="O18" s="272"/>
      <c r="P18" s="272"/>
      <c r="Q18" s="272"/>
      <c r="R18" s="272"/>
      <c r="S18" s="272"/>
      <c r="T18" s="273"/>
    </row>
    <row r="19" spans="6:20" x14ac:dyDescent="0.35">
      <c r="F19" s="271"/>
      <c r="G19" s="272"/>
      <c r="H19" s="272"/>
      <c r="I19" s="272"/>
      <c r="J19" s="272"/>
      <c r="K19" s="272"/>
      <c r="L19" s="272"/>
      <c r="M19" s="272"/>
      <c r="N19" s="272"/>
      <c r="O19" s="272"/>
      <c r="P19" s="272"/>
      <c r="Q19" s="272"/>
      <c r="R19" s="272"/>
      <c r="S19" s="272"/>
      <c r="T19" s="273"/>
    </row>
    <row r="20" spans="6:20" ht="15" thickBot="1" x14ac:dyDescent="0.4">
      <c r="F20" s="274"/>
      <c r="G20" s="275"/>
      <c r="H20" s="275"/>
      <c r="I20" s="275"/>
      <c r="J20" s="275"/>
      <c r="K20" s="275"/>
      <c r="L20" s="275"/>
      <c r="M20" s="275"/>
      <c r="N20" s="275"/>
      <c r="O20" s="275"/>
      <c r="P20" s="275"/>
      <c r="Q20" s="275"/>
      <c r="R20" s="275"/>
      <c r="S20" s="275"/>
      <c r="T20" s="276"/>
    </row>
  </sheetData>
  <sheetProtection algorithmName="SHA-512" hashValue="ek8dUYusRSHcV44kmXqfAfO5eAkpWSicI5IX1I86zdEfKpRDrwqcb0/vUeL69nsrAmdYFj4Ng1/jV9xiKZg6Pg==" saltValue="2US32q3S7i04nuioFtxO6A==" spinCount="100000" sheet="1" objects="1" scenarios="1"/>
  <mergeCells count="1">
    <mergeCell ref="F14:T20"/>
  </mergeCells>
  <pageMargins left="0.7" right="0.7" top="0.75" bottom="0.75" header="0.3" footer="0.3"/>
  <pageSetup paperSize="9" scale="50" orientation="portrait" r:id="rId1"/>
  <headerFooter>
    <oddFooter>&amp;C_x000D_&amp;1#&amp;"Calibri"&amp;10&amp;K000000 Classification: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8DB94-7A34-48B7-B22E-F1A61202F9F9}">
  <sheetPr>
    <pageSetUpPr autoPageBreaks="0"/>
  </sheetPr>
  <dimension ref="B1:O111"/>
  <sheetViews>
    <sheetView showGridLines="0" zoomScaleNormal="100" workbookViewId="0">
      <pane xSplit="2" ySplit="10" topLeftCell="C61" activePane="bottomRight" state="frozen"/>
      <selection pane="topRight" activeCell="C1" sqref="C1"/>
      <selection pane="bottomLeft" activeCell="A11" sqref="A11"/>
      <selection pane="bottomRight"/>
    </sheetView>
  </sheetViews>
  <sheetFormatPr defaultColWidth="9.1796875" defaultRowHeight="14" x14ac:dyDescent="0.3"/>
  <cols>
    <col min="1" max="1" width="1" style="1" customWidth="1"/>
    <col min="2" max="2" width="37" style="1" customWidth="1"/>
    <col min="3" max="5" width="19" style="25" customWidth="1"/>
    <col min="6" max="6" width="0.7265625" style="4" customWidth="1"/>
    <col min="7" max="9" width="19.26953125" style="25" customWidth="1"/>
    <col min="10" max="10" width="0.7265625" style="1" customWidth="1"/>
    <col min="11" max="13" width="18.81640625" style="1" customWidth="1"/>
    <col min="14" max="15" width="9.1796875" style="1"/>
    <col min="16" max="16" width="11.26953125" style="1" customWidth="1"/>
    <col min="17" max="16384" width="9.1796875" style="1"/>
  </cols>
  <sheetData>
    <row r="1" spans="2:14" x14ac:dyDescent="0.3">
      <c r="C1" s="1"/>
      <c r="D1" s="1"/>
      <c r="E1" s="1"/>
      <c r="F1" s="1"/>
      <c r="G1" s="1"/>
      <c r="H1" s="1"/>
      <c r="I1" s="1"/>
    </row>
    <row r="2" spans="2:14" ht="14.25" customHeight="1" x14ac:dyDescent="0.3">
      <c r="B2" s="44" t="s">
        <v>36</v>
      </c>
      <c r="C2" s="44"/>
      <c r="D2" s="44"/>
      <c r="E2" s="44"/>
      <c r="F2" s="44"/>
      <c r="G2" s="44"/>
      <c r="H2" s="44"/>
      <c r="I2" s="44"/>
    </row>
    <row r="3" spans="2:14" x14ac:dyDescent="0.3">
      <c r="B3" s="279" t="s">
        <v>37</v>
      </c>
      <c r="C3" s="279"/>
      <c r="D3" s="279"/>
      <c r="E3" s="279"/>
      <c r="F3" s="279"/>
      <c r="G3" s="279"/>
      <c r="H3" s="279"/>
      <c r="I3" s="279"/>
    </row>
    <row r="4" spans="2:14" x14ac:dyDescent="0.3">
      <c r="B4" s="47" t="s">
        <v>38</v>
      </c>
      <c r="C4" s="43"/>
      <c r="D4" s="43"/>
      <c r="E4" s="43"/>
      <c r="F4" s="43"/>
      <c r="G4" s="43"/>
      <c r="H4" s="43"/>
      <c r="I4" s="43"/>
    </row>
    <row r="5" spans="2:14" x14ac:dyDescent="0.3">
      <c r="B5" s="279" t="s">
        <v>39</v>
      </c>
      <c r="C5" s="279"/>
      <c r="D5" s="279"/>
      <c r="E5" s="279"/>
      <c r="F5" s="279"/>
      <c r="G5" s="279"/>
      <c r="H5" s="279"/>
      <c r="I5" s="279"/>
    </row>
    <row r="6" spans="2:14" x14ac:dyDescent="0.3">
      <c r="B6" s="278" t="s">
        <v>40</v>
      </c>
      <c r="C6" s="278"/>
      <c r="D6" s="278"/>
      <c r="E6" s="278"/>
      <c r="F6" s="278"/>
      <c r="G6" s="278"/>
      <c r="H6" s="278"/>
      <c r="I6" s="278"/>
      <c r="N6" s="46"/>
    </row>
    <row r="7" spans="2:14" ht="6" customHeight="1" x14ac:dyDescent="0.3">
      <c r="B7" s="44"/>
      <c r="C7" s="44"/>
      <c r="D7" s="44"/>
      <c r="E7" s="44"/>
      <c r="F7" s="44"/>
      <c r="G7" s="44"/>
      <c r="H7" s="44"/>
      <c r="I7" s="44"/>
    </row>
    <row r="8" spans="2:14" x14ac:dyDescent="0.3">
      <c r="C8" s="1"/>
      <c r="D8" s="1"/>
      <c r="E8" s="1"/>
      <c r="F8" s="1"/>
      <c r="G8" s="1"/>
      <c r="H8" s="1"/>
      <c r="I8" s="1"/>
    </row>
    <row r="9" spans="2:14" x14ac:dyDescent="0.3">
      <c r="B9" s="45" t="s">
        <v>41</v>
      </c>
      <c r="C9" s="281" t="s">
        <v>42</v>
      </c>
      <c r="D9" s="282"/>
      <c r="E9" s="282"/>
      <c r="F9" s="9"/>
      <c r="G9" s="282" t="s">
        <v>43</v>
      </c>
      <c r="H9" s="282"/>
      <c r="I9" s="282"/>
      <c r="K9" s="277" t="s">
        <v>44</v>
      </c>
      <c r="L9" s="277"/>
      <c r="M9" s="277"/>
    </row>
    <row r="10" spans="2:14" x14ac:dyDescent="0.3">
      <c r="B10" s="6" t="s">
        <v>45</v>
      </c>
      <c r="C10" s="20">
        <f>IF(ISBLANK(Overview!$E$16),"Year 1",Overview!$E$16)</f>
        <v>2026</v>
      </c>
      <c r="D10" s="7">
        <f>IFERROR(C10+1,"Year 2")</f>
        <v>2027</v>
      </c>
      <c r="E10" s="7">
        <f>IFERROR(D10+1,"Year 3")</f>
        <v>2028</v>
      </c>
      <c r="G10" s="7">
        <f>IF(ISBLANK(Overview!$E$16),"Year 1",Overview!$E$16)</f>
        <v>2026</v>
      </c>
      <c r="H10" s="7">
        <f>IFERROR(G10+1,"Year 2")</f>
        <v>2027</v>
      </c>
      <c r="I10" s="7">
        <f>IFERROR(H10+1,"Year 3")</f>
        <v>2028</v>
      </c>
      <c r="K10" s="175">
        <f>IF(ISBLANK(Overview!$E$16),"Year 1",Overview!$E$16)</f>
        <v>2026</v>
      </c>
      <c r="L10" s="175">
        <f>IFERROR(K10+1,"Year 2")</f>
        <v>2027</v>
      </c>
      <c r="M10" s="175">
        <f>IFERROR(L10+1,"Year 3")</f>
        <v>2028</v>
      </c>
    </row>
    <row r="11" spans="2:14" x14ac:dyDescent="0.3">
      <c r="B11" s="114" t="s">
        <v>46</v>
      </c>
      <c r="C11" s="231"/>
      <c r="D11" s="232"/>
      <c r="E11" s="232"/>
      <c r="F11" s="202"/>
      <c r="G11" s="232"/>
      <c r="H11" s="232"/>
      <c r="I11" s="232"/>
      <c r="K11" s="115"/>
      <c r="L11" s="115"/>
      <c r="M11" s="115"/>
    </row>
    <row r="12" spans="2:14" x14ac:dyDescent="0.3">
      <c r="B12" s="117" t="s">
        <v>47</v>
      </c>
      <c r="C12" s="201"/>
      <c r="D12" s="199"/>
      <c r="E12" s="199"/>
      <c r="F12" s="202"/>
      <c r="G12" s="199"/>
      <c r="H12" s="199"/>
      <c r="I12" s="199"/>
      <c r="K12" s="176">
        <f t="shared" ref="K12:K26" si="0">G12+C12</f>
        <v>0</v>
      </c>
      <c r="L12" s="176">
        <f t="shared" ref="L12:L26" si="1">H12+D12</f>
        <v>0</v>
      </c>
      <c r="M12" s="176">
        <f t="shared" ref="M12:M26" si="2">I12+E12</f>
        <v>0</v>
      </c>
    </row>
    <row r="13" spans="2:14" ht="16.5" x14ac:dyDescent="0.3">
      <c r="B13" s="117" t="s">
        <v>48</v>
      </c>
      <c r="C13" s="199"/>
      <c r="D13" s="199"/>
      <c r="E13" s="199"/>
      <c r="F13" s="202"/>
      <c r="G13" s="199"/>
      <c r="H13" s="199"/>
      <c r="I13" s="199"/>
      <c r="K13" s="176">
        <f>G13+C13</f>
        <v>0</v>
      </c>
      <c r="L13" s="176">
        <f t="shared" ref="L13" si="3">H13+D13</f>
        <v>0</v>
      </c>
      <c r="M13" s="176">
        <f t="shared" ref="M13" si="4">I13+E13</f>
        <v>0</v>
      </c>
    </row>
    <row r="14" spans="2:14" ht="16.5" x14ac:dyDescent="0.3">
      <c r="B14" s="117" t="s">
        <v>49</v>
      </c>
      <c r="C14" s="201"/>
      <c r="D14" s="199"/>
      <c r="E14" s="199"/>
      <c r="F14" s="202"/>
      <c r="G14" s="199"/>
      <c r="H14" s="199"/>
      <c r="I14" s="199"/>
      <c r="K14" s="176">
        <f t="shared" si="0"/>
        <v>0</v>
      </c>
      <c r="L14" s="176">
        <f t="shared" si="1"/>
        <v>0</v>
      </c>
      <c r="M14" s="176">
        <f t="shared" si="2"/>
        <v>0</v>
      </c>
    </row>
    <row r="15" spans="2:14" x14ac:dyDescent="0.3">
      <c r="B15" s="117" t="s">
        <v>50</v>
      </c>
      <c r="C15" s="201"/>
      <c r="D15" s="199"/>
      <c r="E15" s="199"/>
      <c r="F15" s="202"/>
      <c r="G15" s="199"/>
      <c r="H15" s="199"/>
      <c r="I15" s="199"/>
      <c r="K15" s="176">
        <f t="shared" si="0"/>
        <v>0</v>
      </c>
      <c r="L15" s="176">
        <f t="shared" si="1"/>
        <v>0</v>
      </c>
      <c r="M15" s="176">
        <f t="shared" si="2"/>
        <v>0</v>
      </c>
    </row>
    <row r="16" spans="2:14" ht="16.5" x14ac:dyDescent="0.3">
      <c r="B16" s="117" t="s">
        <v>51</v>
      </c>
      <c r="C16" s="201"/>
      <c r="D16" s="199"/>
      <c r="E16" s="199"/>
      <c r="F16" s="202"/>
      <c r="G16" s="199"/>
      <c r="H16" s="199"/>
      <c r="I16" s="199"/>
      <c r="K16" s="176">
        <f t="shared" si="0"/>
        <v>0</v>
      </c>
      <c r="L16" s="176">
        <f t="shared" si="1"/>
        <v>0</v>
      </c>
      <c r="M16" s="176">
        <f t="shared" si="2"/>
        <v>0</v>
      </c>
    </row>
    <row r="17" spans="2:13" x14ac:dyDescent="0.3">
      <c r="B17" s="117" t="s">
        <v>52</v>
      </c>
      <c r="C17" s="201"/>
      <c r="D17" s="199"/>
      <c r="E17" s="199"/>
      <c r="F17" s="202"/>
      <c r="G17" s="199"/>
      <c r="H17" s="199"/>
      <c r="I17" s="199"/>
      <c r="K17" s="176">
        <f t="shared" si="0"/>
        <v>0</v>
      </c>
      <c r="L17" s="176">
        <f t="shared" si="1"/>
        <v>0</v>
      </c>
      <c r="M17" s="176">
        <f t="shared" si="2"/>
        <v>0</v>
      </c>
    </row>
    <row r="18" spans="2:13" x14ac:dyDescent="0.3">
      <c r="B18" s="117" t="s">
        <v>53</v>
      </c>
      <c r="C18" s="201"/>
      <c r="D18" s="199"/>
      <c r="E18" s="199"/>
      <c r="F18" s="202"/>
      <c r="G18" s="199"/>
      <c r="H18" s="199"/>
      <c r="I18" s="199"/>
      <c r="K18" s="176">
        <f t="shared" si="0"/>
        <v>0</v>
      </c>
      <c r="L18" s="176">
        <f t="shared" si="1"/>
        <v>0</v>
      </c>
      <c r="M18" s="176">
        <f t="shared" si="2"/>
        <v>0</v>
      </c>
    </row>
    <row r="19" spans="2:13" x14ac:dyDescent="0.3">
      <c r="B19" s="117" t="s">
        <v>54</v>
      </c>
      <c r="C19" s="201"/>
      <c r="D19" s="199"/>
      <c r="E19" s="199"/>
      <c r="F19" s="202"/>
      <c r="G19" s="199"/>
      <c r="H19" s="199"/>
      <c r="I19" s="199"/>
      <c r="K19" s="176">
        <f t="shared" si="0"/>
        <v>0</v>
      </c>
      <c r="L19" s="176">
        <f t="shared" si="1"/>
        <v>0</v>
      </c>
      <c r="M19" s="176">
        <f t="shared" si="2"/>
        <v>0</v>
      </c>
    </row>
    <row r="20" spans="2:13" x14ac:dyDescent="0.3">
      <c r="B20" s="117" t="s">
        <v>55</v>
      </c>
      <c r="C20" s="201"/>
      <c r="D20" s="199"/>
      <c r="E20" s="199"/>
      <c r="F20" s="202"/>
      <c r="G20" s="199"/>
      <c r="H20" s="199"/>
      <c r="I20" s="199"/>
      <c r="K20" s="176">
        <f t="shared" si="0"/>
        <v>0</v>
      </c>
      <c r="L20" s="176">
        <f t="shared" si="1"/>
        <v>0</v>
      </c>
      <c r="M20" s="176">
        <f t="shared" si="2"/>
        <v>0</v>
      </c>
    </row>
    <row r="21" spans="2:13" x14ac:dyDescent="0.3">
      <c r="B21" s="117" t="s">
        <v>56</v>
      </c>
      <c r="C21" s="201"/>
      <c r="D21" s="201"/>
      <c r="E21" s="201"/>
      <c r="F21" s="202"/>
      <c r="G21" s="201"/>
      <c r="H21" s="201"/>
      <c r="I21" s="201"/>
      <c r="K21" s="176">
        <f t="shared" si="0"/>
        <v>0</v>
      </c>
      <c r="L21" s="176">
        <f t="shared" si="1"/>
        <v>0</v>
      </c>
      <c r="M21" s="176">
        <f t="shared" si="2"/>
        <v>0</v>
      </c>
    </row>
    <row r="22" spans="2:13" ht="16.5" x14ac:dyDescent="0.3">
      <c r="B22" s="117" t="s">
        <v>57</v>
      </c>
      <c r="C22" s="201"/>
      <c r="D22" s="199"/>
      <c r="E22" s="199"/>
      <c r="F22" s="202"/>
      <c r="G22" s="199"/>
      <c r="H22" s="199"/>
      <c r="I22" s="199"/>
      <c r="K22" s="176">
        <f t="shared" si="0"/>
        <v>0</v>
      </c>
      <c r="L22" s="176">
        <f t="shared" si="1"/>
        <v>0</v>
      </c>
      <c r="M22" s="176">
        <f t="shared" si="2"/>
        <v>0</v>
      </c>
    </row>
    <row r="23" spans="2:13" x14ac:dyDescent="0.3">
      <c r="B23" s="117" t="s">
        <v>58</v>
      </c>
      <c r="C23" s="201"/>
      <c r="D23" s="199"/>
      <c r="E23" s="199"/>
      <c r="F23" s="202"/>
      <c r="G23" s="199"/>
      <c r="H23" s="199"/>
      <c r="I23" s="199"/>
      <c r="K23" s="176">
        <f t="shared" si="0"/>
        <v>0</v>
      </c>
      <c r="L23" s="176">
        <f t="shared" si="1"/>
        <v>0</v>
      </c>
      <c r="M23" s="176">
        <f t="shared" si="2"/>
        <v>0</v>
      </c>
    </row>
    <row r="24" spans="2:13" x14ac:dyDescent="0.3">
      <c r="B24" s="117" t="s">
        <v>59</v>
      </c>
      <c r="C24" s="201"/>
      <c r="D24" s="199"/>
      <c r="E24" s="199"/>
      <c r="F24" s="202"/>
      <c r="G24" s="199"/>
      <c r="H24" s="199"/>
      <c r="I24" s="199"/>
      <c r="K24" s="176">
        <f t="shared" si="0"/>
        <v>0</v>
      </c>
      <c r="L24" s="176">
        <f t="shared" si="1"/>
        <v>0</v>
      </c>
      <c r="M24" s="176">
        <f t="shared" si="2"/>
        <v>0</v>
      </c>
    </row>
    <row r="25" spans="2:13" x14ac:dyDescent="0.3">
      <c r="B25" s="118" t="s">
        <v>60</v>
      </c>
      <c r="C25" s="201"/>
      <c r="D25" s="199"/>
      <c r="E25" s="199"/>
      <c r="F25" s="202"/>
      <c r="G25" s="199"/>
      <c r="H25" s="199"/>
      <c r="I25" s="199"/>
      <c r="K25" s="176">
        <f t="shared" si="0"/>
        <v>0</v>
      </c>
      <c r="L25" s="176">
        <f t="shared" si="1"/>
        <v>0</v>
      </c>
      <c r="M25" s="176">
        <f t="shared" si="2"/>
        <v>0</v>
      </c>
    </row>
    <row r="26" spans="2:13" x14ac:dyDescent="0.3">
      <c r="B26" s="118" t="s">
        <v>61</v>
      </c>
      <c r="C26" s="235"/>
      <c r="D26" s="236"/>
      <c r="E26" s="236"/>
      <c r="F26" s="202"/>
      <c r="G26" s="199"/>
      <c r="H26" s="199"/>
      <c r="I26" s="199"/>
      <c r="K26" s="176">
        <f t="shared" si="0"/>
        <v>0</v>
      </c>
      <c r="L26" s="176">
        <f t="shared" si="1"/>
        <v>0</v>
      </c>
      <c r="M26" s="176">
        <f t="shared" si="2"/>
        <v>0</v>
      </c>
    </row>
    <row r="27" spans="2:13" ht="5.25" customHeight="1" x14ac:dyDescent="0.3">
      <c r="B27" s="119"/>
      <c r="C27" s="233"/>
      <c r="D27" s="234"/>
      <c r="E27" s="234"/>
      <c r="F27" s="202"/>
      <c r="G27" s="234"/>
      <c r="H27" s="234"/>
      <c r="I27" s="234"/>
      <c r="K27" s="120"/>
      <c r="L27" s="120"/>
      <c r="M27" s="120"/>
    </row>
    <row r="28" spans="2:13" x14ac:dyDescent="0.3">
      <c r="B28" s="144" t="s">
        <v>62</v>
      </c>
      <c r="C28" s="231"/>
      <c r="D28" s="232"/>
      <c r="E28" s="232"/>
      <c r="F28" s="202"/>
      <c r="G28" s="232"/>
      <c r="H28" s="232"/>
      <c r="I28" s="232"/>
      <c r="K28" s="115"/>
      <c r="L28" s="115"/>
      <c r="M28" s="115"/>
    </row>
    <row r="29" spans="2:13" x14ac:dyDescent="0.3">
      <c r="B29" s="117" t="s">
        <v>63</v>
      </c>
      <c r="C29" s="201"/>
      <c r="D29" s="199"/>
      <c r="E29" s="199"/>
      <c r="F29" s="200"/>
      <c r="G29" s="199"/>
      <c r="H29" s="199"/>
      <c r="I29" s="199"/>
      <c r="K29" s="176">
        <f t="shared" ref="K29:K54" si="5">G29+C29</f>
        <v>0</v>
      </c>
      <c r="L29" s="176">
        <f t="shared" ref="L29:L54" si="6">H29+D29</f>
        <v>0</v>
      </c>
      <c r="M29" s="176">
        <f t="shared" ref="M29:M54" si="7">I29+E29</f>
        <v>0</v>
      </c>
    </row>
    <row r="30" spans="2:13" x14ac:dyDescent="0.3">
      <c r="B30" s="117" t="s">
        <v>64</v>
      </c>
      <c r="C30" s="201"/>
      <c r="D30" s="199"/>
      <c r="E30" s="199"/>
      <c r="F30" s="200"/>
      <c r="G30" s="199"/>
      <c r="H30" s="199"/>
      <c r="I30" s="199"/>
      <c r="K30" s="176">
        <f t="shared" si="5"/>
        <v>0</v>
      </c>
      <c r="L30" s="176">
        <f t="shared" si="6"/>
        <v>0</v>
      </c>
      <c r="M30" s="176">
        <f t="shared" si="7"/>
        <v>0</v>
      </c>
    </row>
    <row r="31" spans="2:13" x14ac:dyDescent="0.3">
      <c r="B31" s="117" t="s">
        <v>65</v>
      </c>
      <c r="C31" s="201"/>
      <c r="D31" s="199"/>
      <c r="E31" s="199"/>
      <c r="F31" s="200"/>
      <c r="G31" s="199"/>
      <c r="H31" s="199"/>
      <c r="I31" s="199"/>
      <c r="K31" s="176">
        <f t="shared" si="5"/>
        <v>0</v>
      </c>
      <c r="L31" s="176">
        <f t="shared" si="6"/>
        <v>0</v>
      </c>
      <c r="M31" s="176">
        <f t="shared" si="7"/>
        <v>0</v>
      </c>
    </row>
    <row r="32" spans="2:13" x14ac:dyDescent="0.3">
      <c r="B32" s="117" t="s">
        <v>66</v>
      </c>
      <c r="C32" s="201"/>
      <c r="D32" s="199"/>
      <c r="E32" s="199"/>
      <c r="F32" s="200"/>
      <c r="G32" s="199"/>
      <c r="H32" s="199"/>
      <c r="I32" s="199"/>
      <c r="K32" s="176">
        <f t="shared" si="5"/>
        <v>0</v>
      </c>
      <c r="L32" s="176">
        <f t="shared" si="6"/>
        <v>0</v>
      </c>
      <c r="M32" s="176">
        <f t="shared" si="7"/>
        <v>0</v>
      </c>
    </row>
    <row r="33" spans="2:15" x14ac:dyDescent="0.3">
      <c r="B33" s="117" t="s">
        <v>67</v>
      </c>
      <c r="C33" s="201"/>
      <c r="D33" s="199"/>
      <c r="E33" s="199"/>
      <c r="F33" s="200"/>
      <c r="G33" s="199"/>
      <c r="H33" s="199"/>
      <c r="I33" s="199"/>
      <c r="K33" s="176">
        <f t="shared" si="5"/>
        <v>0</v>
      </c>
      <c r="L33" s="176">
        <f t="shared" si="6"/>
        <v>0</v>
      </c>
      <c r="M33" s="176">
        <f t="shared" si="7"/>
        <v>0</v>
      </c>
    </row>
    <row r="34" spans="2:15" x14ac:dyDescent="0.3">
      <c r="B34" s="117" t="s">
        <v>68</v>
      </c>
      <c r="C34" s="201"/>
      <c r="D34" s="199"/>
      <c r="E34" s="199"/>
      <c r="F34" s="200"/>
      <c r="G34" s="199"/>
      <c r="H34" s="199"/>
      <c r="I34" s="199"/>
      <c r="K34" s="176">
        <f t="shared" si="5"/>
        <v>0</v>
      </c>
      <c r="L34" s="176">
        <f t="shared" si="6"/>
        <v>0</v>
      </c>
      <c r="M34" s="176">
        <f t="shared" si="7"/>
        <v>0</v>
      </c>
    </row>
    <row r="35" spans="2:15" x14ac:dyDescent="0.3">
      <c r="B35" s="117" t="s">
        <v>69</v>
      </c>
      <c r="C35" s="201"/>
      <c r="D35" s="199"/>
      <c r="E35" s="199"/>
      <c r="F35" s="200"/>
      <c r="G35" s="199"/>
      <c r="H35" s="199"/>
      <c r="I35" s="199"/>
      <c r="K35" s="176">
        <f t="shared" si="5"/>
        <v>0</v>
      </c>
      <c r="L35" s="176">
        <f t="shared" si="6"/>
        <v>0</v>
      </c>
      <c r="M35" s="176">
        <f t="shared" si="7"/>
        <v>0</v>
      </c>
    </row>
    <row r="36" spans="2:15" x14ac:dyDescent="0.3">
      <c r="B36" s="117" t="s">
        <v>70</v>
      </c>
      <c r="C36" s="201"/>
      <c r="D36" s="199"/>
      <c r="E36" s="199"/>
      <c r="F36" s="200"/>
      <c r="G36" s="199"/>
      <c r="H36" s="199"/>
      <c r="I36" s="199"/>
      <c r="K36" s="176">
        <f t="shared" si="5"/>
        <v>0</v>
      </c>
      <c r="L36" s="176">
        <f t="shared" si="6"/>
        <v>0</v>
      </c>
      <c r="M36" s="176">
        <f t="shared" si="7"/>
        <v>0</v>
      </c>
    </row>
    <row r="37" spans="2:15" x14ac:dyDescent="0.3">
      <c r="B37" s="117" t="s">
        <v>71</v>
      </c>
      <c r="C37" s="201"/>
      <c r="D37" s="199"/>
      <c r="E37" s="199"/>
      <c r="F37" s="200"/>
      <c r="G37" s="199"/>
      <c r="H37" s="199"/>
      <c r="I37" s="199"/>
      <c r="K37" s="176">
        <f t="shared" si="5"/>
        <v>0</v>
      </c>
      <c r="L37" s="176">
        <f t="shared" si="6"/>
        <v>0</v>
      </c>
      <c r="M37" s="176">
        <f t="shared" si="7"/>
        <v>0</v>
      </c>
    </row>
    <row r="38" spans="2:15" ht="16.5" x14ac:dyDescent="0.3">
      <c r="B38" s="117" t="s">
        <v>72</v>
      </c>
      <c r="C38" s="201"/>
      <c r="D38" s="199"/>
      <c r="E38" s="199"/>
      <c r="F38" s="200"/>
      <c r="G38" s="199"/>
      <c r="H38" s="199"/>
      <c r="I38" s="199"/>
      <c r="K38" s="176">
        <f t="shared" si="5"/>
        <v>0</v>
      </c>
      <c r="L38" s="176">
        <f t="shared" si="6"/>
        <v>0</v>
      </c>
      <c r="M38" s="176">
        <f t="shared" si="7"/>
        <v>0</v>
      </c>
    </row>
    <row r="39" spans="2:15" x14ac:dyDescent="0.3">
      <c r="B39" s="117" t="s">
        <v>73</v>
      </c>
      <c r="C39" s="201"/>
      <c r="D39" s="199"/>
      <c r="E39" s="199"/>
      <c r="F39" s="200"/>
      <c r="G39" s="199"/>
      <c r="H39" s="199"/>
      <c r="I39" s="199"/>
      <c r="K39" s="176">
        <f t="shared" si="5"/>
        <v>0</v>
      </c>
      <c r="L39" s="176">
        <f t="shared" si="6"/>
        <v>0</v>
      </c>
      <c r="M39" s="176">
        <f t="shared" si="7"/>
        <v>0</v>
      </c>
    </row>
    <row r="40" spans="2:15" x14ac:dyDescent="0.3">
      <c r="B40" s="117" t="s">
        <v>74</v>
      </c>
      <c r="C40" s="201"/>
      <c r="D40" s="199"/>
      <c r="E40" s="199"/>
      <c r="F40" s="200"/>
      <c r="G40" s="199"/>
      <c r="H40" s="199"/>
      <c r="I40" s="199"/>
      <c r="K40" s="176">
        <f t="shared" si="5"/>
        <v>0</v>
      </c>
      <c r="L40" s="176">
        <f t="shared" si="6"/>
        <v>0</v>
      </c>
      <c r="M40" s="176">
        <f t="shared" si="7"/>
        <v>0</v>
      </c>
      <c r="O40" s="150"/>
    </row>
    <row r="41" spans="2:15" x14ac:dyDescent="0.3">
      <c r="B41" s="117" t="s">
        <v>75</v>
      </c>
      <c r="C41" s="201"/>
      <c r="D41" s="199"/>
      <c r="E41" s="199"/>
      <c r="F41" s="200"/>
      <c r="G41" s="199"/>
      <c r="H41" s="199"/>
      <c r="I41" s="199"/>
      <c r="K41" s="176">
        <f t="shared" si="5"/>
        <v>0</v>
      </c>
      <c r="L41" s="176">
        <f t="shared" si="6"/>
        <v>0</v>
      </c>
      <c r="M41" s="176">
        <f t="shared" si="7"/>
        <v>0</v>
      </c>
    </row>
    <row r="42" spans="2:15" x14ac:dyDescent="0.3">
      <c r="B42" s="117" t="s">
        <v>76</v>
      </c>
      <c r="C42" s="201"/>
      <c r="D42" s="199"/>
      <c r="E42" s="199"/>
      <c r="F42" s="200"/>
      <c r="G42" s="199"/>
      <c r="H42" s="199"/>
      <c r="I42" s="199"/>
      <c r="K42" s="176">
        <f t="shared" si="5"/>
        <v>0</v>
      </c>
      <c r="L42" s="176">
        <f t="shared" si="6"/>
        <v>0</v>
      </c>
      <c r="M42" s="176">
        <f t="shared" si="7"/>
        <v>0</v>
      </c>
    </row>
    <row r="43" spans="2:15" x14ac:dyDescent="0.3">
      <c r="B43" s="117" t="s">
        <v>77</v>
      </c>
      <c r="C43" s="201"/>
      <c r="D43" s="199"/>
      <c r="E43" s="199"/>
      <c r="F43" s="200"/>
      <c r="G43" s="199"/>
      <c r="H43" s="199"/>
      <c r="I43" s="199"/>
      <c r="K43" s="176">
        <f t="shared" si="5"/>
        <v>0</v>
      </c>
      <c r="L43" s="176">
        <f t="shared" si="6"/>
        <v>0</v>
      </c>
      <c r="M43" s="176">
        <f t="shared" si="7"/>
        <v>0</v>
      </c>
    </row>
    <row r="44" spans="2:15" x14ac:dyDescent="0.3">
      <c r="B44" s="117" t="s">
        <v>78</v>
      </c>
      <c r="C44" s="201"/>
      <c r="D44" s="199"/>
      <c r="E44" s="199"/>
      <c r="F44" s="200"/>
      <c r="G44" s="199"/>
      <c r="H44" s="199"/>
      <c r="I44" s="199"/>
      <c r="K44" s="176">
        <f t="shared" si="5"/>
        <v>0</v>
      </c>
      <c r="L44" s="176">
        <f t="shared" si="6"/>
        <v>0</v>
      </c>
      <c r="M44" s="176">
        <f t="shared" si="7"/>
        <v>0</v>
      </c>
    </row>
    <row r="45" spans="2:15" x14ac:dyDescent="0.3">
      <c r="B45" s="117" t="s">
        <v>79</v>
      </c>
      <c r="C45" s="201"/>
      <c r="D45" s="199"/>
      <c r="E45" s="199"/>
      <c r="F45" s="200"/>
      <c r="G45" s="199"/>
      <c r="H45" s="199"/>
      <c r="I45" s="199"/>
      <c r="K45" s="176">
        <f t="shared" si="5"/>
        <v>0</v>
      </c>
      <c r="L45" s="176">
        <f t="shared" si="6"/>
        <v>0</v>
      </c>
      <c r="M45" s="176">
        <f t="shared" si="7"/>
        <v>0</v>
      </c>
    </row>
    <row r="46" spans="2:15" x14ac:dyDescent="0.3">
      <c r="B46" s="117" t="s">
        <v>80</v>
      </c>
      <c r="C46" s="201"/>
      <c r="D46" s="199"/>
      <c r="E46" s="199"/>
      <c r="F46" s="200"/>
      <c r="G46" s="199"/>
      <c r="H46" s="199"/>
      <c r="I46" s="199"/>
      <c r="K46" s="176">
        <f t="shared" si="5"/>
        <v>0</v>
      </c>
      <c r="L46" s="176">
        <f t="shared" si="6"/>
        <v>0</v>
      </c>
      <c r="M46" s="176">
        <f t="shared" si="7"/>
        <v>0</v>
      </c>
    </row>
    <row r="47" spans="2:15" x14ac:dyDescent="0.3">
      <c r="B47" s="117" t="s">
        <v>81</v>
      </c>
      <c r="C47" s="201"/>
      <c r="D47" s="199"/>
      <c r="E47" s="199"/>
      <c r="F47" s="200"/>
      <c r="G47" s="199"/>
      <c r="H47" s="199"/>
      <c r="I47" s="199"/>
      <c r="K47" s="176">
        <f t="shared" si="5"/>
        <v>0</v>
      </c>
      <c r="L47" s="176">
        <f t="shared" si="6"/>
        <v>0</v>
      </c>
      <c r="M47" s="176">
        <f t="shared" si="7"/>
        <v>0</v>
      </c>
    </row>
    <row r="48" spans="2:15" x14ac:dyDescent="0.3">
      <c r="B48" s="117" t="s">
        <v>82</v>
      </c>
      <c r="C48" s="201"/>
      <c r="D48" s="199"/>
      <c r="E48" s="199"/>
      <c r="F48" s="200"/>
      <c r="G48" s="199"/>
      <c r="H48" s="199"/>
      <c r="I48" s="199"/>
      <c r="K48" s="176">
        <f t="shared" si="5"/>
        <v>0</v>
      </c>
      <c r="L48" s="176">
        <f t="shared" si="6"/>
        <v>0</v>
      </c>
      <c r="M48" s="176">
        <f t="shared" si="7"/>
        <v>0</v>
      </c>
    </row>
    <row r="49" spans="2:13" x14ac:dyDescent="0.3">
      <c r="B49" s="117" t="s">
        <v>83</v>
      </c>
      <c r="C49" s="201"/>
      <c r="D49" s="199"/>
      <c r="E49" s="199"/>
      <c r="F49" s="200"/>
      <c r="G49" s="199"/>
      <c r="H49" s="199"/>
      <c r="I49" s="199"/>
      <c r="K49" s="176">
        <f t="shared" si="5"/>
        <v>0</v>
      </c>
      <c r="L49" s="176">
        <f t="shared" si="6"/>
        <v>0</v>
      </c>
      <c r="M49" s="176">
        <f t="shared" si="7"/>
        <v>0</v>
      </c>
    </row>
    <row r="50" spans="2:13" x14ac:dyDescent="0.3">
      <c r="B50" s="117" t="s">
        <v>84</v>
      </c>
      <c r="C50" s="201"/>
      <c r="D50" s="199"/>
      <c r="E50" s="199"/>
      <c r="F50" s="200"/>
      <c r="G50" s="199"/>
      <c r="H50" s="199"/>
      <c r="I50" s="199"/>
      <c r="K50" s="176">
        <f t="shared" si="5"/>
        <v>0</v>
      </c>
      <c r="L50" s="176">
        <f t="shared" si="6"/>
        <v>0</v>
      </c>
      <c r="M50" s="176">
        <f t="shared" si="7"/>
        <v>0</v>
      </c>
    </row>
    <row r="51" spans="2:13" x14ac:dyDescent="0.3">
      <c r="B51" s="117" t="s">
        <v>85</v>
      </c>
      <c r="C51" s="201"/>
      <c r="D51" s="199"/>
      <c r="E51" s="199"/>
      <c r="F51" s="200"/>
      <c r="G51" s="199"/>
      <c r="H51" s="199"/>
      <c r="I51" s="199"/>
      <c r="K51" s="176">
        <f t="shared" si="5"/>
        <v>0</v>
      </c>
      <c r="L51" s="176">
        <f t="shared" si="6"/>
        <v>0</v>
      </c>
      <c r="M51" s="176">
        <f t="shared" si="7"/>
        <v>0</v>
      </c>
    </row>
    <row r="52" spans="2:13" x14ac:dyDescent="0.3">
      <c r="B52" s="117" t="s">
        <v>86</v>
      </c>
      <c r="C52" s="201"/>
      <c r="D52" s="199"/>
      <c r="E52" s="199"/>
      <c r="F52" s="200"/>
      <c r="G52" s="199"/>
      <c r="H52" s="199"/>
      <c r="I52" s="199"/>
      <c r="K52" s="176">
        <f t="shared" si="5"/>
        <v>0</v>
      </c>
      <c r="L52" s="176">
        <f t="shared" si="6"/>
        <v>0</v>
      </c>
      <c r="M52" s="176">
        <f t="shared" si="7"/>
        <v>0</v>
      </c>
    </row>
    <row r="53" spans="2:13" ht="16.5" x14ac:dyDescent="0.3">
      <c r="B53" s="117" t="s">
        <v>87</v>
      </c>
      <c r="C53" s="201"/>
      <c r="D53" s="199"/>
      <c r="E53" s="199"/>
      <c r="F53" s="200"/>
      <c r="G53" s="199"/>
      <c r="H53" s="199"/>
      <c r="I53" s="199"/>
      <c r="K53" s="176">
        <f t="shared" si="5"/>
        <v>0</v>
      </c>
      <c r="L53" s="176">
        <f t="shared" si="6"/>
        <v>0</v>
      </c>
      <c r="M53" s="176">
        <f t="shared" si="7"/>
        <v>0</v>
      </c>
    </row>
    <row r="54" spans="2:13" x14ac:dyDescent="0.3">
      <c r="B54" s="117" t="s">
        <v>88</v>
      </c>
      <c r="C54" s="235"/>
      <c r="D54" s="236"/>
      <c r="E54" s="236"/>
      <c r="F54" s="200"/>
      <c r="G54" s="199"/>
      <c r="H54" s="199"/>
      <c r="I54" s="199"/>
      <c r="K54" s="176">
        <f t="shared" si="5"/>
        <v>0</v>
      </c>
      <c r="L54" s="176">
        <f t="shared" si="6"/>
        <v>0</v>
      </c>
      <c r="M54" s="176">
        <f t="shared" si="7"/>
        <v>0</v>
      </c>
    </row>
    <row r="55" spans="2:13" ht="5.25" customHeight="1" x14ac:dyDescent="0.3">
      <c r="C55" s="233"/>
      <c r="D55" s="234"/>
      <c r="E55" s="234"/>
      <c r="F55" s="202"/>
      <c r="G55" s="234"/>
      <c r="H55" s="234"/>
      <c r="I55" s="234"/>
      <c r="K55" s="120"/>
      <c r="L55" s="120"/>
      <c r="M55" s="120"/>
    </row>
    <row r="56" spans="2:13" x14ac:dyDescent="0.3">
      <c r="B56" s="114" t="s">
        <v>89</v>
      </c>
      <c r="C56" s="232"/>
      <c r="D56" s="232"/>
      <c r="E56" s="232"/>
      <c r="F56" s="202"/>
      <c r="G56" s="232"/>
      <c r="H56" s="232"/>
      <c r="I56" s="232"/>
      <c r="K56" s="115"/>
      <c r="L56" s="115"/>
      <c r="M56" s="115"/>
    </row>
    <row r="57" spans="2:13" ht="16.5" x14ac:dyDescent="0.3">
      <c r="B57" s="117" t="s">
        <v>90</v>
      </c>
      <c r="C57" s="199"/>
      <c r="D57" s="199"/>
      <c r="E57" s="199"/>
      <c r="F57" s="200"/>
      <c r="G57" s="199"/>
      <c r="H57" s="199"/>
      <c r="I57" s="199"/>
      <c r="K57" s="176">
        <f t="shared" ref="K57:K95" si="8">G57+C57</f>
        <v>0</v>
      </c>
      <c r="L57" s="176">
        <f t="shared" ref="L57:L95" si="9">H57+D57</f>
        <v>0</v>
      </c>
      <c r="M57" s="176">
        <f t="shared" ref="M57:M95" si="10">I57+E57</f>
        <v>0</v>
      </c>
    </row>
    <row r="58" spans="2:13" ht="16.5" x14ac:dyDescent="0.3">
      <c r="B58" s="117" t="s">
        <v>91</v>
      </c>
      <c r="C58" s="199"/>
      <c r="D58" s="199"/>
      <c r="E58" s="199"/>
      <c r="F58" s="200"/>
      <c r="G58" s="199"/>
      <c r="H58" s="199"/>
      <c r="I58" s="199"/>
      <c r="K58" s="176">
        <f t="shared" si="8"/>
        <v>0</v>
      </c>
      <c r="L58" s="176">
        <f t="shared" si="9"/>
        <v>0</v>
      </c>
      <c r="M58" s="176">
        <f t="shared" si="10"/>
        <v>0</v>
      </c>
    </row>
    <row r="59" spans="2:13" ht="16.5" x14ac:dyDescent="0.3">
      <c r="B59" s="117" t="s">
        <v>92</v>
      </c>
      <c r="C59" s="199"/>
      <c r="D59" s="199"/>
      <c r="E59" s="199"/>
      <c r="F59" s="200"/>
      <c r="G59" s="199"/>
      <c r="H59" s="199"/>
      <c r="I59" s="199"/>
      <c r="K59" s="176">
        <f t="shared" si="8"/>
        <v>0</v>
      </c>
      <c r="L59" s="176">
        <f t="shared" si="9"/>
        <v>0</v>
      </c>
      <c r="M59" s="176">
        <f t="shared" si="10"/>
        <v>0</v>
      </c>
    </row>
    <row r="60" spans="2:13" ht="16.5" x14ac:dyDescent="0.3">
      <c r="B60" s="117" t="s">
        <v>93</v>
      </c>
      <c r="C60" s="199"/>
      <c r="D60" s="199"/>
      <c r="E60" s="199"/>
      <c r="F60" s="200"/>
      <c r="G60" s="199"/>
      <c r="H60" s="199"/>
      <c r="I60" s="199"/>
      <c r="K60" s="176">
        <f t="shared" si="8"/>
        <v>0</v>
      </c>
      <c r="L60" s="176">
        <f t="shared" si="9"/>
        <v>0</v>
      </c>
      <c r="M60" s="176">
        <f t="shared" si="10"/>
        <v>0</v>
      </c>
    </row>
    <row r="61" spans="2:13" ht="16.5" x14ac:dyDescent="0.3">
      <c r="B61" s="117" t="s">
        <v>94</v>
      </c>
      <c r="C61" s="199"/>
      <c r="D61" s="199"/>
      <c r="E61" s="199"/>
      <c r="F61" s="200"/>
      <c r="G61" s="199"/>
      <c r="H61" s="199"/>
      <c r="I61" s="199"/>
      <c r="K61" s="176">
        <f t="shared" si="8"/>
        <v>0</v>
      </c>
      <c r="L61" s="176">
        <f t="shared" si="9"/>
        <v>0</v>
      </c>
      <c r="M61" s="176">
        <f t="shared" si="10"/>
        <v>0</v>
      </c>
    </row>
    <row r="62" spans="2:13" ht="16.5" x14ac:dyDescent="0.3">
      <c r="B62" s="117" t="s">
        <v>95</v>
      </c>
      <c r="C62" s="199"/>
      <c r="D62" s="199"/>
      <c r="E62" s="199"/>
      <c r="F62" s="200"/>
      <c r="G62" s="199"/>
      <c r="H62" s="199"/>
      <c r="I62" s="199"/>
      <c r="K62" s="176">
        <f t="shared" si="8"/>
        <v>0</v>
      </c>
      <c r="L62" s="176">
        <f t="shared" si="9"/>
        <v>0</v>
      </c>
      <c r="M62" s="176">
        <f t="shared" si="10"/>
        <v>0</v>
      </c>
    </row>
    <row r="63" spans="2:13" ht="16.5" x14ac:dyDescent="0.3">
      <c r="B63" s="117" t="s">
        <v>96</v>
      </c>
      <c r="C63" s="199"/>
      <c r="D63" s="199"/>
      <c r="E63" s="199"/>
      <c r="F63" s="200"/>
      <c r="G63" s="199"/>
      <c r="H63" s="199"/>
      <c r="I63" s="199"/>
      <c r="K63" s="176">
        <f t="shared" si="8"/>
        <v>0</v>
      </c>
      <c r="L63" s="176">
        <f t="shared" si="9"/>
        <v>0</v>
      </c>
      <c r="M63" s="176">
        <f t="shared" si="10"/>
        <v>0</v>
      </c>
    </row>
    <row r="64" spans="2:13" ht="16.5" x14ac:dyDescent="0.3">
      <c r="B64" s="117" t="s">
        <v>97</v>
      </c>
      <c r="C64" s="199"/>
      <c r="D64" s="199"/>
      <c r="E64" s="199"/>
      <c r="F64" s="200"/>
      <c r="G64" s="199"/>
      <c r="H64" s="199"/>
      <c r="I64" s="199"/>
      <c r="K64" s="176">
        <f t="shared" si="8"/>
        <v>0</v>
      </c>
      <c r="L64" s="176">
        <f t="shared" si="9"/>
        <v>0</v>
      </c>
      <c r="M64" s="176">
        <f t="shared" si="10"/>
        <v>0</v>
      </c>
    </row>
    <row r="65" spans="2:13" ht="16.5" x14ac:dyDescent="0.3">
      <c r="B65" s="117" t="s">
        <v>98</v>
      </c>
      <c r="C65" s="201"/>
      <c r="D65" s="199"/>
      <c r="E65" s="199"/>
      <c r="F65" s="200"/>
      <c r="G65" s="199"/>
      <c r="H65" s="199"/>
      <c r="I65" s="199"/>
      <c r="K65" s="176">
        <f t="shared" si="8"/>
        <v>0</v>
      </c>
      <c r="L65" s="176">
        <f t="shared" si="9"/>
        <v>0</v>
      </c>
      <c r="M65" s="176">
        <f t="shared" si="10"/>
        <v>0</v>
      </c>
    </row>
    <row r="66" spans="2:13" ht="16.5" x14ac:dyDescent="0.3">
      <c r="B66" s="117" t="s">
        <v>99</v>
      </c>
      <c r="C66" s="199"/>
      <c r="D66" s="201"/>
      <c r="E66" s="199"/>
      <c r="F66" s="200"/>
      <c r="G66" s="199"/>
      <c r="H66" s="199"/>
      <c r="I66" s="199"/>
      <c r="K66" s="176">
        <f t="shared" si="8"/>
        <v>0</v>
      </c>
      <c r="L66" s="176">
        <f t="shared" si="9"/>
        <v>0</v>
      </c>
      <c r="M66" s="176">
        <f t="shared" si="10"/>
        <v>0</v>
      </c>
    </row>
    <row r="67" spans="2:13" ht="16.5" x14ac:dyDescent="0.3">
      <c r="B67" s="117" t="s">
        <v>100</v>
      </c>
      <c r="C67" s="199"/>
      <c r="D67" s="201"/>
      <c r="E67" s="199"/>
      <c r="F67" s="200"/>
      <c r="G67" s="199"/>
      <c r="H67" s="199"/>
      <c r="I67" s="199"/>
      <c r="K67" s="176">
        <f t="shared" si="8"/>
        <v>0</v>
      </c>
      <c r="L67" s="176">
        <f t="shared" si="9"/>
        <v>0</v>
      </c>
      <c r="M67" s="176">
        <f t="shared" si="10"/>
        <v>0</v>
      </c>
    </row>
    <row r="68" spans="2:13" x14ac:dyDescent="0.3">
      <c r="B68" s="117" t="s">
        <v>101</v>
      </c>
      <c r="C68" s="199"/>
      <c r="D68" s="199"/>
      <c r="E68" s="199"/>
      <c r="F68" s="200"/>
      <c r="G68" s="199"/>
      <c r="H68" s="199"/>
      <c r="I68" s="199"/>
      <c r="K68" s="176">
        <f t="shared" si="8"/>
        <v>0</v>
      </c>
      <c r="L68" s="176">
        <f t="shared" si="9"/>
        <v>0</v>
      </c>
      <c r="M68" s="176">
        <f t="shared" si="10"/>
        <v>0</v>
      </c>
    </row>
    <row r="69" spans="2:13" ht="16.5" x14ac:dyDescent="0.3">
      <c r="B69" s="117" t="s">
        <v>102</v>
      </c>
      <c r="C69" s="199"/>
      <c r="D69" s="199"/>
      <c r="E69" s="199"/>
      <c r="F69" s="200"/>
      <c r="G69" s="199"/>
      <c r="H69" s="199"/>
      <c r="I69" s="199"/>
      <c r="K69" s="176">
        <f t="shared" si="8"/>
        <v>0</v>
      </c>
      <c r="L69" s="176">
        <f t="shared" si="9"/>
        <v>0</v>
      </c>
      <c r="M69" s="176">
        <f t="shared" si="10"/>
        <v>0</v>
      </c>
    </row>
    <row r="70" spans="2:13" x14ac:dyDescent="0.3">
      <c r="B70" s="117" t="s">
        <v>103</v>
      </c>
      <c r="C70" s="199"/>
      <c r="D70" s="199"/>
      <c r="E70" s="199"/>
      <c r="F70" s="200"/>
      <c r="G70" s="199"/>
      <c r="H70" s="199"/>
      <c r="I70" s="199"/>
      <c r="K70" s="176">
        <f t="shared" si="8"/>
        <v>0</v>
      </c>
      <c r="L70" s="176">
        <f t="shared" si="9"/>
        <v>0</v>
      </c>
      <c r="M70" s="176">
        <f t="shared" si="10"/>
        <v>0</v>
      </c>
    </row>
    <row r="71" spans="2:13" ht="16.5" x14ac:dyDescent="0.3">
      <c r="B71" s="117" t="s">
        <v>104</v>
      </c>
      <c r="C71" s="199"/>
      <c r="D71" s="199"/>
      <c r="E71" s="199"/>
      <c r="F71" s="200"/>
      <c r="G71" s="199"/>
      <c r="H71" s="199"/>
      <c r="I71" s="199"/>
      <c r="K71" s="176">
        <f t="shared" si="8"/>
        <v>0</v>
      </c>
      <c r="L71" s="176">
        <f t="shared" si="9"/>
        <v>0</v>
      </c>
      <c r="M71" s="176">
        <f t="shared" si="10"/>
        <v>0</v>
      </c>
    </row>
    <row r="72" spans="2:13" ht="16.5" x14ac:dyDescent="0.3">
      <c r="B72" s="117" t="s">
        <v>105</v>
      </c>
      <c r="C72" s="199"/>
      <c r="D72" s="199"/>
      <c r="E72" s="199"/>
      <c r="F72" s="200"/>
      <c r="G72" s="199"/>
      <c r="H72" s="199"/>
      <c r="I72" s="199"/>
      <c r="K72" s="176">
        <f t="shared" si="8"/>
        <v>0</v>
      </c>
      <c r="L72" s="176">
        <f t="shared" si="9"/>
        <v>0</v>
      </c>
      <c r="M72" s="176">
        <f t="shared" si="10"/>
        <v>0</v>
      </c>
    </row>
    <row r="73" spans="2:13" ht="16.5" x14ac:dyDescent="0.3">
      <c r="B73" s="117" t="s">
        <v>106</v>
      </c>
      <c r="C73" s="199"/>
      <c r="D73" s="199"/>
      <c r="E73" s="199"/>
      <c r="F73" s="200"/>
      <c r="G73" s="199"/>
      <c r="H73" s="199"/>
      <c r="I73" s="199"/>
      <c r="K73" s="176">
        <f t="shared" si="8"/>
        <v>0</v>
      </c>
      <c r="L73" s="176">
        <f t="shared" si="9"/>
        <v>0</v>
      </c>
      <c r="M73" s="176">
        <f t="shared" si="10"/>
        <v>0</v>
      </c>
    </row>
    <row r="74" spans="2:13" x14ac:dyDescent="0.3">
      <c r="B74" s="117" t="s">
        <v>107</v>
      </c>
      <c r="C74" s="199"/>
      <c r="D74" s="199"/>
      <c r="E74" s="199"/>
      <c r="F74" s="200"/>
      <c r="G74" s="199"/>
      <c r="H74" s="199"/>
      <c r="I74" s="199"/>
      <c r="K74" s="176">
        <f t="shared" si="8"/>
        <v>0</v>
      </c>
      <c r="L74" s="176">
        <f t="shared" si="9"/>
        <v>0</v>
      </c>
      <c r="M74" s="176">
        <f t="shared" si="10"/>
        <v>0</v>
      </c>
    </row>
    <row r="75" spans="2:13" x14ac:dyDescent="0.3">
      <c r="B75" s="117" t="s">
        <v>108</v>
      </c>
      <c r="C75" s="199"/>
      <c r="D75" s="199"/>
      <c r="E75" s="199"/>
      <c r="F75" s="200"/>
      <c r="G75" s="199"/>
      <c r="H75" s="199"/>
      <c r="I75" s="199"/>
      <c r="K75" s="176">
        <f t="shared" si="8"/>
        <v>0</v>
      </c>
      <c r="L75" s="176">
        <f t="shared" si="9"/>
        <v>0</v>
      </c>
      <c r="M75" s="176">
        <f t="shared" si="10"/>
        <v>0</v>
      </c>
    </row>
    <row r="76" spans="2:13" ht="16.5" x14ac:dyDescent="0.3">
      <c r="B76" s="117" t="s">
        <v>109</v>
      </c>
      <c r="C76" s="199"/>
      <c r="D76" s="199"/>
      <c r="E76" s="199"/>
      <c r="F76" s="200"/>
      <c r="G76" s="199"/>
      <c r="H76" s="199"/>
      <c r="I76" s="199"/>
      <c r="K76" s="176">
        <f t="shared" si="8"/>
        <v>0</v>
      </c>
      <c r="L76" s="176">
        <f t="shared" si="9"/>
        <v>0</v>
      </c>
      <c r="M76" s="176">
        <f t="shared" si="10"/>
        <v>0</v>
      </c>
    </row>
    <row r="77" spans="2:13" x14ac:dyDescent="0.3">
      <c r="B77" s="117" t="s">
        <v>110</v>
      </c>
      <c r="C77" s="199"/>
      <c r="D77" s="199"/>
      <c r="E77" s="199"/>
      <c r="F77" s="200"/>
      <c r="G77" s="199"/>
      <c r="H77" s="199"/>
      <c r="I77" s="199"/>
      <c r="K77" s="176">
        <f t="shared" si="8"/>
        <v>0</v>
      </c>
      <c r="L77" s="176">
        <f t="shared" si="9"/>
        <v>0</v>
      </c>
      <c r="M77" s="176">
        <f t="shared" si="10"/>
        <v>0</v>
      </c>
    </row>
    <row r="78" spans="2:13" ht="16.5" x14ac:dyDescent="0.3">
      <c r="B78" s="117" t="s">
        <v>111</v>
      </c>
      <c r="C78" s="199"/>
      <c r="D78" s="199"/>
      <c r="E78" s="199"/>
      <c r="F78" s="200"/>
      <c r="G78" s="199"/>
      <c r="H78" s="199"/>
      <c r="I78" s="199"/>
      <c r="K78" s="176">
        <f t="shared" si="8"/>
        <v>0</v>
      </c>
      <c r="L78" s="176">
        <f t="shared" si="9"/>
        <v>0</v>
      </c>
      <c r="M78" s="176">
        <f t="shared" si="10"/>
        <v>0</v>
      </c>
    </row>
    <row r="79" spans="2:13" ht="16.5" x14ac:dyDescent="0.3">
      <c r="B79" s="117" t="s">
        <v>112</v>
      </c>
      <c r="C79" s="199"/>
      <c r="D79" s="199"/>
      <c r="E79" s="199"/>
      <c r="F79" s="200"/>
      <c r="G79" s="199"/>
      <c r="H79" s="199"/>
      <c r="I79" s="199"/>
      <c r="K79" s="176">
        <f t="shared" si="8"/>
        <v>0</v>
      </c>
      <c r="L79" s="176">
        <f t="shared" si="9"/>
        <v>0</v>
      </c>
      <c r="M79" s="176">
        <f t="shared" si="10"/>
        <v>0</v>
      </c>
    </row>
    <row r="80" spans="2:13" ht="16.5" x14ac:dyDescent="0.3">
      <c r="B80" s="117" t="s">
        <v>113</v>
      </c>
      <c r="C80" s="199"/>
      <c r="D80" s="199"/>
      <c r="E80" s="199"/>
      <c r="F80" s="200"/>
      <c r="G80" s="199"/>
      <c r="H80" s="199"/>
      <c r="I80" s="199"/>
      <c r="K80" s="176">
        <f t="shared" si="8"/>
        <v>0</v>
      </c>
      <c r="L80" s="176">
        <f t="shared" si="9"/>
        <v>0</v>
      </c>
      <c r="M80" s="176">
        <f t="shared" si="10"/>
        <v>0</v>
      </c>
    </row>
    <row r="81" spans="2:13" ht="16.5" x14ac:dyDescent="0.3">
      <c r="B81" s="117" t="s">
        <v>114</v>
      </c>
      <c r="C81" s="199"/>
      <c r="D81" s="199"/>
      <c r="E81" s="199"/>
      <c r="F81" s="200"/>
      <c r="G81" s="199"/>
      <c r="H81" s="199"/>
      <c r="I81" s="199"/>
      <c r="K81" s="176">
        <f t="shared" si="8"/>
        <v>0</v>
      </c>
      <c r="L81" s="176">
        <f t="shared" si="9"/>
        <v>0</v>
      </c>
      <c r="M81" s="176">
        <f t="shared" si="10"/>
        <v>0</v>
      </c>
    </row>
    <row r="82" spans="2:13" ht="16.5" x14ac:dyDescent="0.3">
      <c r="B82" s="117" t="s">
        <v>115</v>
      </c>
      <c r="C82" s="199"/>
      <c r="D82" s="199"/>
      <c r="E82" s="199"/>
      <c r="F82" s="200"/>
      <c r="G82" s="199"/>
      <c r="H82" s="199"/>
      <c r="I82" s="199"/>
      <c r="K82" s="176">
        <f t="shared" si="8"/>
        <v>0</v>
      </c>
      <c r="L82" s="176">
        <f t="shared" si="9"/>
        <v>0</v>
      </c>
      <c r="M82" s="176">
        <f t="shared" si="10"/>
        <v>0</v>
      </c>
    </row>
    <row r="83" spans="2:13" ht="16.5" x14ac:dyDescent="0.3">
      <c r="B83" s="117" t="s">
        <v>116</v>
      </c>
      <c r="C83" s="199"/>
      <c r="D83" s="199"/>
      <c r="E83" s="199"/>
      <c r="F83" s="200"/>
      <c r="G83" s="199"/>
      <c r="H83" s="199"/>
      <c r="I83" s="199"/>
      <c r="K83" s="176">
        <f t="shared" si="8"/>
        <v>0</v>
      </c>
      <c r="L83" s="176">
        <f t="shared" si="9"/>
        <v>0</v>
      </c>
      <c r="M83" s="176">
        <f t="shared" si="10"/>
        <v>0</v>
      </c>
    </row>
    <row r="84" spans="2:13" ht="16.5" x14ac:dyDescent="0.3">
      <c r="B84" s="117" t="s">
        <v>117</v>
      </c>
      <c r="C84" s="199"/>
      <c r="D84" s="199"/>
      <c r="E84" s="199"/>
      <c r="F84" s="200"/>
      <c r="G84" s="199"/>
      <c r="H84" s="199"/>
      <c r="I84" s="199"/>
      <c r="K84" s="176">
        <f t="shared" si="8"/>
        <v>0</v>
      </c>
      <c r="L84" s="176">
        <f t="shared" si="9"/>
        <v>0</v>
      </c>
      <c r="M84" s="176">
        <f t="shared" si="10"/>
        <v>0</v>
      </c>
    </row>
    <row r="85" spans="2:13" ht="16.5" x14ac:dyDescent="0.3">
      <c r="B85" s="117" t="s">
        <v>118</v>
      </c>
      <c r="C85" s="199"/>
      <c r="D85" s="199"/>
      <c r="E85" s="199"/>
      <c r="F85" s="200"/>
      <c r="G85" s="199"/>
      <c r="H85" s="199"/>
      <c r="I85" s="199"/>
      <c r="K85" s="176">
        <f t="shared" si="8"/>
        <v>0</v>
      </c>
      <c r="L85" s="176">
        <f t="shared" si="9"/>
        <v>0</v>
      </c>
      <c r="M85" s="176">
        <f t="shared" si="10"/>
        <v>0</v>
      </c>
    </row>
    <row r="86" spans="2:13" ht="16.5" x14ac:dyDescent="0.3">
      <c r="B86" s="117" t="s">
        <v>119</v>
      </c>
      <c r="C86" s="199"/>
      <c r="D86" s="199"/>
      <c r="E86" s="199"/>
      <c r="F86" s="200"/>
      <c r="G86" s="199"/>
      <c r="H86" s="199"/>
      <c r="I86" s="199"/>
      <c r="K86" s="176">
        <f t="shared" si="8"/>
        <v>0</v>
      </c>
      <c r="L86" s="176">
        <f t="shared" si="9"/>
        <v>0</v>
      </c>
      <c r="M86" s="176">
        <f t="shared" si="10"/>
        <v>0</v>
      </c>
    </row>
    <row r="87" spans="2:13" ht="16.5" x14ac:dyDescent="0.3">
      <c r="B87" s="117" t="s">
        <v>120</v>
      </c>
      <c r="C87" s="199"/>
      <c r="D87" s="199"/>
      <c r="E87" s="199"/>
      <c r="F87" s="200"/>
      <c r="G87" s="199"/>
      <c r="H87" s="199"/>
      <c r="I87" s="199"/>
      <c r="K87" s="176">
        <f t="shared" si="8"/>
        <v>0</v>
      </c>
      <c r="L87" s="176">
        <f t="shared" si="9"/>
        <v>0</v>
      </c>
      <c r="M87" s="176">
        <f t="shared" si="10"/>
        <v>0</v>
      </c>
    </row>
    <row r="88" spans="2:13" ht="16.5" x14ac:dyDescent="0.3">
      <c r="B88" s="117" t="s">
        <v>121</v>
      </c>
      <c r="C88" s="199"/>
      <c r="D88" s="199"/>
      <c r="E88" s="199"/>
      <c r="F88" s="200"/>
      <c r="G88" s="199"/>
      <c r="H88" s="199"/>
      <c r="I88" s="199"/>
      <c r="K88" s="176">
        <f t="shared" si="8"/>
        <v>0</v>
      </c>
      <c r="L88" s="176">
        <f t="shared" si="9"/>
        <v>0</v>
      </c>
      <c r="M88" s="176">
        <f t="shared" si="10"/>
        <v>0</v>
      </c>
    </row>
    <row r="89" spans="2:13" x14ac:dyDescent="0.3">
      <c r="B89" s="117" t="s">
        <v>122</v>
      </c>
      <c r="C89" s="199"/>
      <c r="D89" s="199"/>
      <c r="E89" s="199"/>
      <c r="F89" s="200"/>
      <c r="G89" s="199"/>
      <c r="H89" s="199"/>
      <c r="I89" s="199"/>
      <c r="K89" s="176">
        <f t="shared" si="8"/>
        <v>0</v>
      </c>
      <c r="L89" s="176">
        <f t="shared" si="9"/>
        <v>0</v>
      </c>
      <c r="M89" s="176">
        <f t="shared" si="10"/>
        <v>0</v>
      </c>
    </row>
    <row r="90" spans="2:13" ht="16.5" x14ac:dyDescent="0.3">
      <c r="B90" s="117" t="s">
        <v>123</v>
      </c>
      <c r="C90" s="199"/>
      <c r="D90" s="199"/>
      <c r="E90" s="199"/>
      <c r="F90" s="200"/>
      <c r="G90" s="199"/>
      <c r="H90" s="199"/>
      <c r="I90" s="199"/>
      <c r="K90" s="176">
        <f t="shared" si="8"/>
        <v>0</v>
      </c>
      <c r="L90" s="176">
        <f t="shared" si="9"/>
        <v>0</v>
      </c>
      <c r="M90" s="176">
        <f t="shared" si="10"/>
        <v>0</v>
      </c>
    </row>
    <row r="91" spans="2:13" ht="16.5" x14ac:dyDescent="0.3">
      <c r="B91" s="117" t="s">
        <v>124</v>
      </c>
      <c r="C91" s="199"/>
      <c r="D91" s="199"/>
      <c r="E91" s="199"/>
      <c r="F91" s="200"/>
      <c r="G91" s="199"/>
      <c r="H91" s="199"/>
      <c r="I91" s="199"/>
      <c r="K91" s="176">
        <f t="shared" si="8"/>
        <v>0</v>
      </c>
      <c r="L91" s="176">
        <f t="shared" si="9"/>
        <v>0</v>
      </c>
      <c r="M91" s="176">
        <f t="shared" si="10"/>
        <v>0</v>
      </c>
    </row>
    <row r="92" spans="2:13" ht="16.5" x14ac:dyDescent="0.3">
      <c r="B92" s="117" t="s">
        <v>125</v>
      </c>
      <c r="C92" s="199"/>
      <c r="D92" s="199"/>
      <c r="E92" s="199"/>
      <c r="F92" s="200"/>
      <c r="G92" s="199"/>
      <c r="H92" s="199"/>
      <c r="I92" s="199"/>
      <c r="K92" s="176">
        <f t="shared" si="8"/>
        <v>0</v>
      </c>
      <c r="L92" s="176">
        <f t="shared" si="9"/>
        <v>0</v>
      </c>
      <c r="M92" s="176">
        <f t="shared" si="10"/>
        <v>0</v>
      </c>
    </row>
    <row r="93" spans="2:13" ht="16.5" x14ac:dyDescent="0.3">
      <c r="B93" s="117" t="s">
        <v>126</v>
      </c>
      <c r="C93" s="199"/>
      <c r="D93" s="199"/>
      <c r="E93" s="199"/>
      <c r="F93" s="200"/>
      <c r="G93" s="199"/>
      <c r="H93" s="199"/>
      <c r="I93" s="199"/>
      <c r="K93" s="176">
        <f t="shared" si="8"/>
        <v>0</v>
      </c>
      <c r="L93" s="176">
        <f t="shared" si="9"/>
        <v>0</v>
      </c>
      <c r="M93" s="176">
        <f t="shared" si="10"/>
        <v>0</v>
      </c>
    </row>
    <row r="94" spans="2:13" x14ac:dyDescent="0.3">
      <c r="B94" s="117" t="s">
        <v>127</v>
      </c>
      <c r="C94" s="199"/>
      <c r="D94" s="199"/>
      <c r="E94" s="199"/>
      <c r="F94" s="200"/>
      <c r="G94" s="199"/>
      <c r="H94" s="199"/>
      <c r="I94" s="199"/>
      <c r="K94" s="176">
        <f t="shared" si="8"/>
        <v>0</v>
      </c>
      <c r="L94" s="176">
        <f t="shared" si="9"/>
        <v>0</v>
      </c>
      <c r="M94" s="176">
        <f t="shared" si="10"/>
        <v>0</v>
      </c>
    </row>
    <row r="95" spans="2:13" x14ac:dyDescent="0.3">
      <c r="B95" s="117" t="s">
        <v>128</v>
      </c>
      <c r="C95" s="199"/>
      <c r="D95" s="199"/>
      <c r="E95" s="199"/>
      <c r="F95" s="200"/>
      <c r="G95" s="199"/>
      <c r="H95" s="199"/>
      <c r="I95" s="199"/>
      <c r="K95" s="176">
        <f t="shared" si="8"/>
        <v>0</v>
      </c>
      <c r="L95" s="176">
        <f t="shared" si="9"/>
        <v>0</v>
      </c>
      <c r="M95" s="176">
        <f t="shared" si="10"/>
        <v>0</v>
      </c>
    </row>
    <row r="96" spans="2:13" x14ac:dyDescent="0.3">
      <c r="B96" s="117" t="s">
        <v>129</v>
      </c>
      <c r="C96" s="236"/>
      <c r="D96" s="236"/>
      <c r="E96" s="236"/>
      <c r="F96" s="200"/>
      <c r="G96" s="199"/>
      <c r="H96" s="199"/>
      <c r="I96" s="199"/>
      <c r="J96" s="22"/>
      <c r="K96" s="176">
        <f>G96+C96</f>
        <v>0</v>
      </c>
      <c r="L96" s="176">
        <f>H96+D96</f>
        <v>0</v>
      </c>
      <c r="M96" s="176">
        <f t="shared" ref="M96" si="11">I96+E96</f>
        <v>0</v>
      </c>
    </row>
    <row r="97" spans="2:13" ht="5.25" customHeight="1" x14ac:dyDescent="0.3">
      <c r="C97" s="120"/>
      <c r="D97" s="120"/>
      <c r="E97" s="120"/>
      <c r="F97" s="116"/>
      <c r="G97" s="120"/>
      <c r="H97" s="120"/>
      <c r="I97" s="120"/>
    </row>
    <row r="98" spans="2:13" ht="14.15" customHeight="1" x14ac:dyDescent="0.3">
      <c r="B98" s="121" t="s">
        <v>130</v>
      </c>
      <c r="C98" s="176">
        <f>SUM(C12:C25)</f>
        <v>0</v>
      </c>
      <c r="D98" s="176">
        <f>SUM(D12:D25)</f>
        <v>0</v>
      </c>
      <c r="E98" s="176">
        <f>SUM(E12:E25)</f>
        <v>0</v>
      </c>
      <c r="F98" s="120"/>
      <c r="G98" s="176">
        <f>SUM(G12:G26)</f>
        <v>0</v>
      </c>
      <c r="H98" s="176">
        <f>SUM(H12:H26)</f>
        <v>0</v>
      </c>
      <c r="I98" s="176">
        <f>SUM(I12:I26)</f>
        <v>0</v>
      </c>
      <c r="K98" s="176">
        <f t="shared" ref="K98:M100" si="12">G98+C98</f>
        <v>0</v>
      </c>
      <c r="L98" s="176">
        <f t="shared" si="12"/>
        <v>0</v>
      </c>
      <c r="M98" s="176">
        <f t="shared" si="12"/>
        <v>0</v>
      </c>
    </row>
    <row r="99" spans="2:13" ht="14.15" customHeight="1" x14ac:dyDescent="0.3">
      <c r="B99" s="121" t="s">
        <v>131</v>
      </c>
      <c r="C99" s="176">
        <f>SUM(C29:C53)</f>
        <v>0</v>
      </c>
      <c r="D99" s="176">
        <f>SUM(D29:D53)</f>
        <v>0</v>
      </c>
      <c r="E99" s="176">
        <f>SUM(E29:E53)</f>
        <v>0</v>
      </c>
      <c r="F99" s="120"/>
      <c r="G99" s="176">
        <f>SUM(G29:G54)</f>
        <v>0</v>
      </c>
      <c r="H99" s="176">
        <f>SUM(H29:H54)</f>
        <v>0</v>
      </c>
      <c r="I99" s="176">
        <f>SUM(I29:I54)</f>
        <v>0</v>
      </c>
      <c r="K99" s="176">
        <f t="shared" si="12"/>
        <v>0</v>
      </c>
      <c r="L99" s="176">
        <f t="shared" si="12"/>
        <v>0</v>
      </c>
      <c r="M99" s="176">
        <f t="shared" si="12"/>
        <v>0</v>
      </c>
    </row>
    <row r="100" spans="2:13" ht="14.15" customHeight="1" x14ac:dyDescent="0.3">
      <c r="B100" s="121" t="s">
        <v>132</v>
      </c>
      <c r="C100" s="176">
        <f>SUM(C57:C95)</f>
        <v>0</v>
      </c>
      <c r="D100" s="176">
        <f>SUM(D57:D95)</f>
        <v>0</v>
      </c>
      <c r="E100" s="176">
        <f>SUM(E57:E95)</f>
        <v>0</v>
      </c>
      <c r="F100" s="120"/>
      <c r="G100" s="176">
        <f>SUM(G57:G96)</f>
        <v>0</v>
      </c>
      <c r="H100" s="176">
        <f>SUM(H57:H96)</f>
        <v>0</v>
      </c>
      <c r="I100" s="176">
        <f>SUM(I57:I96)</f>
        <v>0</v>
      </c>
      <c r="K100" s="176">
        <f t="shared" si="12"/>
        <v>0</v>
      </c>
      <c r="L100" s="176">
        <f t="shared" si="12"/>
        <v>0</v>
      </c>
      <c r="M100" s="176">
        <f t="shared" si="12"/>
        <v>0</v>
      </c>
    </row>
    <row r="101" spans="2:13" ht="4" customHeight="1" x14ac:dyDescent="0.3">
      <c r="C101" s="120"/>
      <c r="D101" s="120"/>
      <c r="E101" s="120"/>
      <c r="F101" s="116"/>
      <c r="G101" s="120"/>
      <c r="H101" s="120"/>
      <c r="I101" s="120"/>
    </row>
    <row r="102" spans="2:13" x14ac:dyDescent="0.3">
      <c r="B102" s="121" t="s">
        <v>133</v>
      </c>
      <c r="C102" s="122">
        <f>ROUND(SUM(C12:C25,C29:C53,C57:C95),0)</f>
        <v>0</v>
      </c>
      <c r="D102" s="123">
        <f>ROUND(SUM(D12:D25,D29:D53,D57:D95),0)</f>
        <v>0</v>
      </c>
      <c r="E102" s="123">
        <f>ROUND(SUM(E12:E25,E29:E53,E57:E95),0)</f>
        <v>0</v>
      </c>
      <c r="F102" s="116"/>
      <c r="G102" s="123">
        <f>ROUND(SUM(G12:G26,G29:G54,G57:G96),0)</f>
        <v>0</v>
      </c>
      <c r="H102" s="123">
        <f>ROUND(SUM(H12:H26,H29:H54,H57:H96),0)</f>
        <v>0</v>
      </c>
      <c r="I102" s="123">
        <f>ROUND(SUM(I12:I26,I29:I54,I57:I96),0)</f>
        <v>0</v>
      </c>
      <c r="K102" s="123">
        <f>ROUND(SUM(K12:K26,K29:K54,K57:K96),0)</f>
        <v>0</v>
      </c>
      <c r="L102" s="123">
        <f>ROUND(SUM(L12:L26,L29:L54,L57:L96),0)</f>
        <v>0</v>
      </c>
      <c r="M102" s="123">
        <f>ROUND(SUM(M12:M26,M29:M54,M57:M96),0)</f>
        <v>0</v>
      </c>
    </row>
    <row r="104" spans="2:13" x14ac:dyDescent="0.3">
      <c r="B104" s="23" t="s">
        <v>134</v>
      </c>
    </row>
    <row r="105" spans="2:13" x14ac:dyDescent="0.3">
      <c r="B105" s="23" t="s">
        <v>135</v>
      </c>
      <c r="C105" s="24"/>
      <c r="D105" s="24"/>
      <c r="E105" s="24"/>
    </row>
    <row r="106" spans="2:13" x14ac:dyDescent="0.3">
      <c r="B106" s="23" t="s">
        <v>136</v>
      </c>
      <c r="C106" s="24"/>
      <c r="D106" s="24"/>
      <c r="E106" s="24"/>
    </row>
    <row r="107" spans="2:13" x14ac:dyDescent="0.3">
      <c r="B107" s="23" t="s">
        <v>137</v>
      </c>
      <c r="C107" s="24"/>
      <c r="D107" s="24"/>
      <c r="E107" s="24"/>
    </row>
    <row r="108" spans="2:13" x14ac:dyDescent="0.3">
      <c r="B108" s="26"/>
      <c r="C108" s="24"/>
      <c r="D108" s="24"/>
      <c r="E108" s="24"/>
    </row>
    <row r="109" spans="2:13" x14ac:dyDescent="0.3">
      <c r="B109" s="280"/>
      <c r="C109" s="280"/>
      <c r="D109" s="280"/>
      <c r="E109" s="280"/>
    </row>
    <row r="110" spans="2:13" x14ac:dyDescent="0.3">
      <c r="B110" s="26"/>
      <c r="C110" s="24"/>
      <c r="D110" s="24"/>
      <c r="E110" s="24"/>
    </row>
    <row r="111" spans="2:13" x14ac:dyDescent="0.3">
      <c r="B111" s="26"/>
      <c r="C111" s="24"/>
      <c r="D111" s="24"/>
      <c r="E111" s="24"/>
    </row>
  </sheetData>
  <sheetProtection algorithmName="SHA-512" hashValue="NlW3ky04vt2sz9IMMYCebqYgKl/kKhYMTTXEJLRPsxcKBI++IUKgy3PUudvgDNWwXndWKRd8OPDlBYducnwn6w==" saltValue="hMJqt1+MOywFbxYkm7rYnw==" spinCount="100000" sheet="1" objects="1" scenarios="1"/>
  <sortState xmlns:xlrd2="http://schemas.microsoft.com/office/spreadsheetml/2017/richdata2" ref="B57:B95">
    <sortCondition ref="B57:B95"/>
  </sortState>
  <mergeCells count="7">
    <mergeCell ref="K9:M9"/>
    <mergeCell ref="B6:I6"/>
    <mergeCell ref="B3:I3"/>
    <mergeCell ref="B5:I5"/>
    <mergeCell ref="B109:E109"/>
    <mergeCell ref="C9:E9"/>
    <mergeCell ref="G9:I9"/>
  </mergeCells>
  <dataValidations count="1">
    <dataValidation type="whole" operator="equal" allowBlank="1" showInputMessage="1" showErrorMessage="1" sqref="C26:E26 C54:E54 C96:E96" xr:uid="{4A0EA980-8C90-477A-A7A8-9FD3A836C0F0}">
      <formula1>0</formula1>
    </dataValidation>
  </dataValidations>
  <hyperlinks>
    <hyperlink ref="B6:I6" r:id="rId1" display="- For full details of Lloyd’s trading rights please visit: Lloyd’s Crystal" xr:uid="{B2FC16FB-048F-45AF-8B9A-DC01BA931258}"/>
    <hyperlink ref="B4" r:id="rId2" xr:uid="{527F5EC4-1A8D-4AFE-850F-930F088C32B3}"/>
  </hyperlinks>
  <pageMargins left="0.7" right="0.7" top="0.75" bottom="0.75" header="0.3" footer="0.3"/>
  <pageSetup paperSize="9" scale="45" orientation="portrait" r:id="rId3"/>
  <headerFooter>
    <oddFooter>&amp;C_x000D_&amp;1#&amp;"Calibri"&amp;10&amp;K000000 Classification: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D37D-C7DD-4E80-901C-39B366E5A195}">
  <sheetPr>
    <pageSetUpPr autoPageBreaks="0"/>
  </sheetPr>
  <dimension ref="B2:L23"/>
  <sheetViews>
    <sheetView showGridLines="0" zoomScaleNormal="100" workbookViewId="0">
      <selection activeCell="G31" sqref="G31"/>
    </sheetView>
  </sheetViews>
  <sheetFormatPr defaultColWidth="9.1796875" defaultRowHeight="14" x14ac:dyDescent="0.3"/>
  <cols>
    <col min="1" max="1" width="2.81640625" style="1" customWidth="1"/>
    <col min="2" max="2" width="31.54296875" style="1" customWidth="1"/>
    <col min="3" max="5" width="19" style="1" customWidth="1"/>
    <col min="6" max="6" width="2.1796875" style="1" customWidth="1"/>
    <col min="7" max="7" width="30" style="1" customWidth="1"/>
    <col min="8" max="10" width="19.453125" style="1" customWidth="1"/>
    <col min="11" max="16384" width="9.1796875" style="1"/>
  </cols>
  <sheetData>
    <row r="2" spans="2:12" x14ac:dyDescent="0.3">
      <c r="B2" s="279" t="s">
        <v>138</v>
      </c>
      <c r="C2" s="283"/>
      <c r="D2" s="283"/>
      <c r="E2" s="283"/>
      <c r="F2" s="283"/>
      <c r="G2" s="283"/>
      <c r="H2" s="283"/>
      <c r="I2" s="283"/>
      <c r="J2" s="283"/>
      <c r="K2" s="283"/>
      <c r="L2" s="283"/>
    </row>
    <row r="3" spans="2:12" x14ac:dyDescent="0.3">
      <c r="B3" s="283"/>
      <c r="C3" s="283"/>
      <c r="D3" s="283"/>
      <c r="E3" s="283"/>
      <c r="F3" s="283"/>
      <c r="G3" s="283"/>
      <c r="H3" s="283"/>
      <c r="I3" s="283"/>
      <c r="J3" s="283"/>
      <c r="K3" s="283"/>
      <c r="L3" s="283"/>
    </row>
    <row r="4" spans="2:12" x14ac:dyDescent="0.3">
      <c r="B4" s="283"/>
      <c r="C4" s="283"/>
      <c r="D4" s="283"/>
      <c r="E4" s="283"/>
      <c r="F4" s="283"/>
      <c r="G4" s="283"/>
      <c r="H4" s="283"/>
      <c r="I4" s="283"/>
      <c r="J4" s="283"/>
      <c r="K4" s="283"/>
      <c r="L4" s="283"/>
    </row>
    <row r="7" spans="2:12" x14ac:dyDescent="0.3">
      <c r="C7" s="277" t="s">
        <v>139</v>
      </c>
      <c r="D7" s="277"/>
      <c r="E7" s="277"/>
      <c r="H7" s="277" t="s">
        <v>140</v>
      </c>
      <c r="I7" s="277"/>
      <c r="J7" s="277"/>
    </row>
    <row r="8" spans="2:12" x14ac:dyDescent="0.3">
      <c r="B8" s="177"/>
      <c r="C8" s="175">
        <f>IF(ISBLANK(Overview!$E$16),"Year 1",Overview!$E$16)</f>
        <v>2026</v>
      </c>
      <c r="D8" s="175">
        <f>IFERROR(C8+1,"Year 2")</f>
        <v>2027</v>
      </c>
      <c r="E8" s="175">
        <f>IFERROR(D8+1,"Year 3")</f>
        <v>2028</v>
      </c>
      <c r="G8" s="177"/>
      <c r="H8" s="175">
        <f>IF(ISBLANK(Overview!$E$16),"Year 1",Overview!$E$16)</f>
        <v>2026</v>
      </c>
      <c r="I8" s="175">
        <f>IFERROR(H8+1,"Year 2")</f>
        <v>2027</v>
      </c>
      <c r="J8" s="175">
        <f>IFERROR(I8+1,"Year 3")</f>
        <v>2028</v>
      </c>
    </row>
    <row r="9" spans="2:12" x14ac:dyDescent="0.3">
      <c r="B9" s="35" t="s">
        <v>141</v>
      </c>
      <c r="C9" s="203"/>
      <c r="D9" s="203"/>
      <c r="E9" s="203"/>
      <c r="F9" s="4"/>
      <c r="G9" s="35" t="s">
        <v>141</v>
      </c>
      <c r="H9" s="203"/>
      <c r="I9" s="203"/>
      <c r="J9" s="203"/>
    </row>
    <row r="10" spans="2:12" x14ac:dyDescent="0.3">
      <c r="B10" s="35" t="s">
        <v>142</v>
      </c>
      <c r="C10" s="203"/>
      <c r="D10" s="203"/>
      <c r="E10" s="203"/>
      <c r="F10" s="4"/>
      <c r="G10" s="35" t="s">
        <v>142</v>
      </c>
      <c r="H10" s="203"/>
      <c r="I10" s="203"/>
      <c r="J10" s="203"/>
    </row>
    <row r="11" spans="2:12" x14ac:dyDescent="0.3">
      <c r="B11" s="35" t="s">
        <v>143</v>
      </c>
      <c r="C11" s="203"/>
      <c r="D11" s="203"/>
      <c r="E11" s="203"/>
      <c r="F11" s="4"/>
      <c r="G11" s="35" t="s">
        <v>143</v>
      </c>
      <c r="H11" s="203"/>
      <c r="I11" s="203"/>
      <c r="J11" s="203"/>
    </row>
    <row r="12" spans="2:12" x14ac:dyDescent="0.3">
      <c r="B12" s="4"/>
      <c r="C12" s="4"/>
      <c r="D12" s="4"/>
      <c r="E12" s="4"/>
      <c r="F12" s="4"/>
      <c r="G12" s="4"/>
    </row>
    <row r="13" spans="2:12" x14ac:dyDescent="0.3">
      <c r="C13" s="277" t="s">
        <v>144</v>
      </c>
      <c r="D13" s="277"/>
      <c r="E13" s="277"/>
      <c r="F13" s="4"/>
      <c r="H13" s="277" t="s">
        <v>145</v>
      </c>
      <c r="I13" s="277"/>
      <c r="J13" s="277"/>
    </row>
    <row r="14" spans="2:12" x14ac:dyDescent="0.3">
      <c r="B14" s="177"/>
      <c r="C14" s="175">
        <f>IF(ISBLANK(Overview!$E$16),"Year 1",Overview!$E$16)</f>
        <v>2026</v>
      </c>
      <c r="D14" s="175">
        <f>IFERROR(C14+1,"Year 2")</f>
        <v>2027</v>
      </c>
      <c r="E14" s="175">
        <f>IFERROR(D14+1,"Year 3")</f>
        <v>2028</v>
      </c>
      <c r="F14" s="4"/>
      <c r="G14" s="177"/>
      <c r="H14" s="175">
        <f>IF(ISBLANK(Overview!$E$16),"Year 1",Overview!$E$16)</f>
        <v>2026</v>
      </c>
      <c r="I14" s="175">
        <f>IFERROR(H14+1,"Year 2")</f>
        <v>2027</v>
      </c>
      <c r="J14" s="175">
        <f>IFERROR(I14+1,"Year 3")</f>
        <v>2028</v>
      </c>
    </row>
    <row r="15" spans="2:12" x14ac:dyDescent="0.3">
      <c r="B15" s="35" t="s">
        <v>141</v>
      </c>
      <c r="C15" s="10">
        <f>'B. Lloyd''s charges'!C$4*'2. Distribution channel'!C9</f>
        <v>0</v>
      </c>
      <c r="D15" s="10">
        <f>'B. Lloyd''s charges'!D$4*'2. Distribution channel'!D9</f>
        <v>0</v>
      </c>
      <c r="E15" s="10">
        <f>'B. Lloyd''s charges'!E$4*'2. Distribution channel'!E9</f>
        <v>0</v>
      </c>
      <c r="F15" s="4"/>
      <c r="G15" s="35" t="s">
        <v>141</v>
      </c>
      <c r="H15" s="10">
        <f>'B. Lloyd''s charges'!C$5*'2. Distribution channel'!H9</f>
        <v>0</v>
      </c>
      <c r="I15" s="10">
        <f>'B. Lloyd''s charges'!D$5*'2. Distribution channel'!I9</f>
        <v>0</v>
      </c>
      <c r="J15" s="10">
        <f>'B. Lloyd''s charges'!E$5*'2. Distribution channel'!J9</f>
        <v>0</v>
      </c>
    </row>
    <row r="16" spans="2:12" x14ac:dyDescent="0.3">
      <c r="B16" s="35" t="s">
        <v>142</v>
      </c>
      <c r="C16" s="10">
        <f>'B. Lloyd''s charges'!C$4*'2. Distribution channel'!C10</f>
        <v>0</v>
      </c>
      <c r="D16" s="10">
        <f>'B. Lloyd''s charges'!D$4*'2. Distribution channel'!D10</f>
        <v>0</v>
      </c>
      <c r="E16" s="10">
        <f>'B. Lloyd''s charges'!E$4*'2. Distribution channel'!E10</f>
        <v>0</v>
      </c>
      <c r="F16" s="4"/>
      <c r="G16" s="35" t="s">
        <v>142</v>
      </c>
      <c r="H16" s="10">
        <f>'B. Lloyd''s charges'!C$5*'2. Distribution channel'!H10</f>
        <v>0</v>
      </c>
      <c r="I16" s="10">
        <f>'B. Lloyd''s charges'!D$5*'2. Distribution channel'!I10</f>
        <v>0</v>
      </c>
      <c r="J16" s="10">
        <f>'B. Lloyd''s charges'!E$5*'2. Distribution channel'!J10</f>
        <v>0</v>
      </c>
    </row>
    <row r="17" spans="2:10" x14ac:dyDescent="0.3">
      <c r="B17" s="35" t="s">
        <v>143</v>
      </c>
      <c r="C17" s="10">
        <f>'B. Lloyd''s charges'!C$4*'2. Distribution channel'!C11</f>
        <v>0</v>
      </c>
      <c r="D17" s="10">
        <f>'B. Lloyd''s charges'!D$4*'2. Distribution channel'!D11</f>
        <v>0</v>
      </c>
      <c r="E17" s="10">
        <f>'B. Lloyd''s charges'!E$4*'2. Distribution channel'!E11</f>
        <v>0</v>
      </c>
      <c r="F17" s="4"/>
      <c r="G17" s="35" t="s">
        <v>143</v>
      </c>
      <c r="H17" s="10">
        <f>'B. Lloyd''s charges'!C$5*'2. Distribution channel'!H11</f>
        <v>0</v>
      </c>
      <c r="I17" s="10">
        <f>'B. Lloyd''s charges'!D$5*'2. Distribution channel'!I11</f>
        <v>0</v>
      </c>
      <c r="J17" s="10">
        <f>'B. Lloyd''s charges'!E$5*'2. Distribution channel'!J11</f>
        <v>0</v>
      </c>
    </row>
    <row r="18" spans="2:10" x14ac:dyDescent="0.3">
      <c r="B18" s="4"/>
      <c r="C18" s="4"/>
      <c r="D18" s="4"/>
      <c r="E18" s="4"/>
      <c r="F18" s="4"/>
      <c r="G18" s="4"/>
    </row>
    <row r="19" spans="2:10" x14ac:dyDescent="0.3">
      <c r="C19" s="277" t="s">
        <v>146</v>
      </c>
      <c r="D19" s="277"/>
      <c r="E19" s="277"/>
    </row>
    <row r="20" spans="2:10" x14ac:dyDescent="0.3">
      <c r="B20" s="177"/>
      <c r="C20" s="175">
        <f>IF(ISBLANK(Overview!$E$16),"Year 1",Overview!$E$16)</f>
        <v>2026</v>
      </c>
      <c r="D20" s="175">
        <f>IFERROR(C20+1,"Year 2")</f>
        <v>2027</v>
      </c>
      <c r="E20" s="175">
        <f>IFERROR(D20+1,"Year 3")</f>
        <v>2028</v>
      </c>
    </row>
    <row r="21" spans="2:10" x14ac:dyDescent="0.3">
      <c r="B21" s="35" t="s">
        <v>141</v>
      </c>
      <c r="C21" s="10">
        <f>H15+C15</f>
        <v>0</v>
      </c>
      <c r="D21" s="10">
        <f t="shared" ref="D21:E23" si="0">I15+D15</f>
        <v>0</v>
      </c>
      <c r="E21" s="10">
        <f t="shared" si="0"/>
        <v>0</v>
      </c>
    </row>
    <row r="22" spans="2:10" x14ac:dyDescent="0.3">
      <c r="B22" s="35" t="s">
        <v>142</v>
      </c>
      <c r="C22" s="10">
        <f>H16+C16</f>
        <v>0</v>
      </c>
      <c r="D22" s="10">
        <f>I16+D16</f>
        <v>0</v>
      </c>
      <c r="E22" s="10">
        <f>J16+E16</f>
        <v>0</v>
      </c>
    </row>
    <row r="23" spans="2:10" x14ac:dyDescent="0.3">
      <c r="B23" s="35" t="s">
        <v>143</v>
      </c>
      <c r="C23" s="10">
        <f>H17+C17</f>
        <v>0</v>
      </c>
      <c r="D23" s="10">
        <f>I17+D17</f>
        <v>0</v>
      </c>
      <c r="E23" s="10">
        <f t="shared" si="0"/>
        <v>0</v>
      </c>
    </row>
  </sheetData>
  <sheetProtection algorithmName="SHA-512" hashValue="SJF7+tULlyDB6eDFnwQl5wnxVUkDJiPUnQPsCy2lXZV3/MpIePglQOIW+oBuzA5uSJQ+tTG85CR0ItjA8aXsOw==" saltValue="K9pp5HwSBntTbVLmDtaQMA==" spinCount="100000" sheet="1" objects="1" scenarios="1"/>
  <mergeCells count="6">
    <mergeCell ref="C19:E19"/>
    <mergeCell ref="C7:E7"/>
    <mergeCell ref="C13:E13"/>
    <mergeCell ref="B2:L4"/>
    <mergeCell ref="H7:J7"/>
    <mergeCell ref="H13:J13"/>
  </mergeCells>
  <pageMargins left="0.7" right="0.7" top="0.75" bottom="0.75" header="0.3" footer="0.3"/>
  <pageSetup paperSize="9" orientation="portrait" r:id="rId1"/>
  <headerFooter>
    <oddFooter>&amp;C_x000D_&amp;1#&amp;"Calibri"&amp;10&amp;K000000 Classification: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BCDE1-E533-4225-AF2F-1AE79CB807FB}">
  <sheetPr>
    <pageSetUpPr autoPageBreaks="0"/>
  </sheetPr>
  <dimension ref="A2:G50"/>
  <sheetViews>
    <sheetView showGridLines="0" zoomScaleNormal="100" workbookViewId="0">
      <selection activeCell="G20" sqref="G20"/>
    </sheetView>
  </sheetViews>
  <sheetFormatPr defaultColWidth="9.1796875" defaultRowHeight="14" x14ac:dyDescent="0.3"/>
  <cols>
    <col min="1" max="1" width="1.453125" style="4" customWidth="1"/>
    <col min="2" max="2" width="51.1796875" style="1" bestFit="1" customWidth="1"/>
    <col min="3" max="5" width="18.81640625" style="1" customWidth="1"/>
    <col min="6" max="6" width="1" style="1" customWidth="1"/>
    <col min="7" max="7" width="120.26953125" style="1" bestFit="1" customWidth="1"/>
    <col min="8" max="16384" width="9.1796875" style="1"/>
  </cols>
  <sheetData>
    <row r="2" spans="2:6" ht="14.25" customHeight="1" x14ac:dyDescent="0.3">
      <c r="B2" s="279" t="s">
        <v>147</v>
      </c>
      <c r="C2" s="279"/>
      <c r="D2" s="279"/>
      <c r="E2" s="279"/>
      <c r="F2" s="279"/>
    </row>
    <row r="3" spans="2:6" x14ac:dyDescent="0.3">
      <c r="B3" s="279"/>
      <c r="C3" s="279"/>
      <c r="D3" s="279"/>
      <c r="E3" s="279"/>
      <c r="F3" s="279"/>
    </row>
    <row r="4" spans="2:6" x14ac:dyDescent="0.3">
      <c r="B4" s="279"/>
      <c r="C4" s="279"/>
      <c r="D4" s="279"/>
      <c r="E4" s="279"/>
      <c r="F4" s="279"/>
    </row>
    <row r="5" spans="2:6" x14ac:dyDescent="0.3">
      <c r="B5" s="279"/>
      <c r="C5" s="279"/>
      <c r="D5" s="279"/>
      <c r="E5" s="279"/>
      <c r="F5" s="279"/>
    </row>
    <row r="6" spans="2:6" ht="5.25" customHeight="1" x14ac:dyDescent="0.3">
      <c r="B6" s="279"/>
      <c r="C6" s="279"/>
      <c r="D6" s="279"/>
      <c r="E6" s="279"/>
      <c r="F6" s="279"/>
    </row>
    <row r="8" spans="2:6" x14ac:dyDescent="0.3">
      <c r="B8" s="28" t="s">
        <v>148</v>
      </c>
      <c r="C8" s="28"/>
      <c r="D8" s="29"/>
      <c r="E8" s="29"/>
    </row>
    <row r="9" spans="2:6" x14ac:dyDescent="0.3">
      <c r="B9" s="6"/>
      <c r="C9" s="27">
        <f>IF(ISBLANK(Overview!$E$16),"Year 1",Overview!$E$16)</f>
        <v>2026</v>
      </c>
      <c r="D9" s="7">
        <f>IFERROR(C9+1,"Year 2")</f>
        <v>2027</v>
      </c>
      <c r="E9" s="21">
        <f>IFERROR(D9+1,"Year 3")</f>
        <v>2028</v>
      </c>
    </row>
    <row r="10" spans="2:6" x14ac:dyDescent="0.3">
      <c r="B10" s="181" t="s">
        <v>149</v>
      </c>
      <c r="C10" s="204"/>
      <c r="D10" s="204"/>
      <c r="E10" s="205"/>
      <c r="F10" s="4"/>
    </row>
    <row r="11" spans="2:6" x14ac:dyDescent="0.3">
      <c r="B11" s="182" t="s">
        <v>150</v>
      </c>
      <c r="C11" s="206"/>
      <c r="D11" s="206"/>
      <c r="E11" s="207"/>
      <c r="F11" s="4"/>
    </row>
    <row r="12" spans="2:6" x14ac:dyDescent="0.3">
      <c r="B12" s="182" t="s">
        <v>151</v>
      </c>
      <c r="C12" s="206"/>
      <c r="D12" s="206"/>
      <c r="E12" s="207"/>
      <c r="F12" s="4"/>
    </row>
    <row r="13" spans="2:6" x14ac:dyDescent="0.3">
      <c r="B13" s="208"/>
      <c r="C13" s="206"/>
      <c r="D13" s="206"/>
      <c r="E13" s="207"/>
      <c r="F13" s="4"/>
    </row>
    <row r="14" spans="2:6" x14ac:dyDescent="0.3">
      <c r="B14" s="208"/>
      <c r="C14" s="206"/>
      <c r="D14" s="206"/>
      <c r="E14" s="207"/>
      <c r="F14" s="4"/>
    </row>
    <row r="15" spans="2:6" x14ac:dyDescent="0.3">
      <c r="B15" s="208"/>
      <c r="C15" s="206"/>
      <c r="D15" s="206"/>
      <c r="E15" s="207"/>
      <c r="F15" s="4"/>
    </row>
    <row r="16" spans="2:6" x14ac:dyDescent="0.3">
      <c r="B16" s="208"/>
      <c r="C16" s="206"/>
      <c r="D16" s="206"/>
      <c r="E16" s="207"/>
      <c r="F16" s="4"/>
    </row>
    <row r="17" spans="2:6" x14ac:dyDescent="0.3">
      <c r="B17" s="208"/>
      <c r="C17" s="206"/>
      <c r="D17" s="206"/>
      <c r="E17" s="207"/>
      <c r="F17" s="4"/>
    </row>
    <row r="18" spans="2:6" x14ac:dyDescent="0.3">
      <c r="B18" s="208"/>
      <c r="C18" s="206"/>
      <c r="D18" s="206"/>
      <c r="E18" s="207"/>
      <c r="F18" s="4"/>
    </row>
    <row r="19" spans="2:6" x14ac:dyDescent="0.3">
      <c r="B19" s="208"/>
      <c r="C19" s="206"/>
      <c r="D19" s="206"/>
      <c r="E19" s="207"/>
      <c r="F19" s="4"/>
    </row>
    <row r="20" spans="2:6" x14ac:dyDescent="0.3">
      <c r="B20" s="208"/>
      <c r="C20" s="206"/>
      <c r="D20" s="206"/>
      <c r="E20" s="207"/>
      <c r="F20" s="4"/>
    </row>
    <row r="21" spans="2:6" x14ac:dyDescent="0.3">
      <c r="B21" s="208"/>
      <c r="C21" s="206"/>
      <c r="D21" s="206"/>
      <c r="E21" s="207"/>
      <c r="F21" s="4"/>
    </row>
    <row r="22" spans="2:6" x14ac:dyDescent="0.3">
      <c r="B22" s="208"/>
      <c r="C22" s="206"/>
      <c r="D22" s="206"/>
      <c r="E22" s="207"/>
      <c r="F22" s="4"/>
    </row>
    <row r="23" spans="2:6" x14ac:dyDescent="0.3">
      <c r="B23" s="208"/>
      <c r="C23" s="206"/>
      <c r="D23" s="206"/>
      <c r="E23" s="207"/>
      <c r="F23" s="4"/>
    </row>
    <row r="24" spans="2:6" x14ac:dyDescent="0.3">
      <c r="B24" s="208"/>
      <c r="C24" s="206"/>
      <c r="D24" s="206"/>
      <c r="E24" s="207"/>
      <c r="F24" s="4"/>
    </row>
    <row r="25" spans="2:6" x14ac:dyDescent="0.3">
      <c r="B25" s="208"/>
      <c r="C25" s="206"/>
      <c r="D25" s="206"/>
      <c r="E25" s="207"/>
      <c r="F25" s="4"/>
    </row>
    <row r="26" spans="2:6" x14ac:dyDescent="0.3">
      <c r="B26" s="208"/>
      <c r="C26" s="206"/>
      <c r="D26" s="206"/>
      <c r="E26" s="207"/>
      <c r="F26" s="4"/>
    </row>
    <row r="27" spans="2:6" x14ac:dyDescent="0.3">
      <c r="B27" s="208"/>
      <c r="C27" s="206"/>
      <c r="D27" s="206"/>
      <c r="E27" s="207"/>
      <c r="F27" s="4"/>
    </row>
    <row r="28" spans="2:6" x14ac:dyDescent="0.3">
      <c r="B28" s="183" t="s">
        <v>152</v>
      </c>
      <c r="C28" s="179">
        <f>'B. Lloyd''s charges'!C33</f>
        <v>0</v>
      </c>
      <c r="D28" s="179">
        <f>'B. Lloyd''s charges'!D33</f>
        <v>0</v>
      </c>
      <c r="E28" s="179">
        <f>'B. Lloyd''s charges'!E33</f>
        <v>0</v>
      </c>
      <c r="F28" s="4"/>
    </row>
    <row r="29" spans="2:6" x14ac:dyDescent="0.3">
      <c r="B29" s="183" t="s">
        <v>153</v>
      </c>
      <c r="C29" s="179">
        <f>'B. Lloyd''s charges'!C27</f>
        <v>-283</v>
      </c>
      <c r="D29" s="179">
        <f>'B. Lloyd''s charges'!D27</f>
        <v>-83</v>
      </c>
      <c r="E29" s="180">
        <f>'B. Lloyd''s charges'!E27</f>
        <v>-83</v>
      </c>
      <c r="F29" s="4"/>
    </row>
    <row r="30" spans="2:6" ht="4.5" customHeight="1" x14ac:dyDescent="0.3">
      <c r="B30" s="184"/>
      <c r="C30" s="73"/>
      <c r="D30" s="73"/>
      <c r="E30" s="74"/>
      <c r="F30" s="4"/>
    </row>
    <row r="31" spans="2:6" ht="14.5" thickBot="1" x14ac:dyDescent="0.35">
      <c r="B31" s="185" t="s">
        <v>154</v>
      </c>
      <c r="C31" s="76">
        <f>SUM(C10:C29)</f>
        <v>-283</v>
      </c>
      <c r="D31" s="76">
        <f>SUM(D10:D29)</f>
        <v>-83</v>
      </c>
      <c r="E31" s="76">
        <f>SUM(E10:E29)</f>
        <v>-83</v>
      </c>
      <c r="F31" s="4"/>
    </row>
    <row r="32" spans="2:6" ht="4.5" customHeight="1" thickTop="1" x14ac:dyDescent="0.3">
      <c r="B32" s="184"/>
      <c r="C32" s="17"/>
      <c r="D32" s="17"/>
      <c r="E32" s="18"/>
      <c r="F32" s="4"/>
    </row>
    <row r="33" spans="2:7" x14ac:dyDescent="0.3">
      <c r="B33" s="4"/>
      <c r="C33" s="4"/>
      <c r="D33" s="4"/>
      <c r="E33" s="4"/>
      <c r="F33" s="4"/>
    </row>
    <row r="34" spans="2:7" x14ac:dyDescent="0.3">
      <c r="B34" s="4"/>
      <c r="C34" s="192"/>
      <c r="D34" s="192"/>
      <c r="E34" s="192"/>
      <c r="F34" s="4"/>
      <c r="G34" s="4"/>
    </row>
    <row r="35" spans="2:7" x14ac:dyDescent="0.3">
      <c r="B35" s="195" t="s">
        <v>155</v>
      </c>
      <c r="C35" s="27">
        <f>IF(ISBLANK(Overview!$E$16),"Year 1",Overview!$E$16)</f>
        <v>2026</v>
      </c>
      <c r="D35" s="27">
        <f>IFERROR(C35+1,"Year 2")</f>
        <v>2027</v>
      </c>
      <c r="E35" s="27">
        <f>IFERROR(D35+1,"Year 3")</f>
        <v>2028</v>
      </c>
      <c r="F35" s="4"/>
    </row>
    <row r="36" spans="2:7" x14ac:dyDescent="0.3">
      <c r="B36" s="193" t="s">
        <v>156</v>
      </c>
      <c r="C36" s="194" t="str">
        <f>IFERROR(-SUM(C28:C29)/'A. YOA P&amp;L'!C3,"")</f>
        <v/>
      </c>
      <c r="D36" s="194" t="str">
        <f>IFERROR(-SUM(D28:D29)/'A. YOA P&amp;L'!D3,"")</f>
        <v/>
      </c>
      <c r="E36" s="194" t="str">
        <f>IFERROR(-SUM(E28:E29)/'A. YOA P&amp;L'!E3,"")</f>
        <v/>
      </c>
      <c r="F36" s="4"/>
    </row>
    <row r="37" spans="2:7" x14ac:dyDescent="0.3">
      <c r="B37" s="4"/>
      <c r="C37" s="4"/>
      <c r="D37" s="4"/>
      <c r="E37" s="4"/>
      <c r="F37" s="4"/>
    </row>
    <row r="38" spans="2:7" x14ac:dyDescent="0.3">
      <c r="B38" s="4"/>
      <c r="C38" s="4"/>
      <c r="D38" s="4"/>
      <c r="E38" s="4"/>
      <c r="F38" s="4"/>
    </row>
    <row r="39" spans="2:7" x14ac:dyDescent="0.3">
      <c r="B39" s="4"/>
      <c r="C39" s="4"/>
      <c r="D39" s="4"/>
      <c r="E39" s="4"/>
      <c r="F39" s="4"/>
    </row>
    <row r="40" spans="2:7" x14ac:dyDescent="0.3">
      <c r="B40" s="4"/>
      <c r="C40" s="4"/>
      <c r="D40" s="4"/>
      <c r="E40" s="4"/>
      <c r="F40" s="4"/>
    </row>
    <row r="41" spans="2:7" x14ac:dyDescent="0.3">
      <c r="B41" s="4"/>
      <c r="C41" s="4"/>
      <c r="D41" s="4"/>
      <c r="E41" s="4"/>
      <c r="F41" s="4"/>
    </row>
    <row r="42" spans="2:7" x14ac:dyDescent="0.3">
      <c r="B42" s="4"/>
      <c r="C42" s="4"/>
      <c r="D42" s="4"/>
      <c r="E42" s="4"/>
      <c r="F42" s="4"/>
    </row>
    <row r="43" spans="2:7" x14ac:dyDescent="0.3">
      <c r="B43" s="4"/>
      <c r="C43" s="72"/>
      <c r="D43" s="72"/>
      <c r="E43" s="72"/>
      <c r="F43" s="4"/>
    </row>
    <row r="44" spans="2:7" x14ac:dyDescent="0.3">
      <c r="B44" s="4"/>
      <c r="C44" s="161"/>
      <c r="D44" s="161"/>
      <c r="E44" s="161"/>
      <c r="F44" s="4"/>
    </row>
    <row r="45" spans="2:7" x14ac:dyDescent="0.3">
      <c r="B45" s="4"/>
      <c r="D45" s="4"/>
      <c r="E45" s="4"/>
      <c r="F45" s="4"/>
    </row>
    <row r="46" spans="2:7" x14ac:dyDescent="0.3">
      <c r="B46" s="4"/>
      <c r="C46" s="72"/>
      <c r="D46" s="4"/>
      <c r="E46" s="4"/>
      <c r="F46" s="4"/>
    </row>
    <row r="47" spans="2:7" x14ac:dyDescent="0.3">
      <c r="B47" s="4"/>
      <c r="C47" s="4"/>
      <c r="D47" s="4"/>
      <c r="E47" s="4"/>
      <c r="F47" s="4"/>
    </row>
    <row r="48" spans="2:7" x14ac:dyDescent="0.3">
      <c r="B48" s="4"/>
      <c r="C48" s="4"/>
      <c r="D48" s="4"/>
      <c r="E48" s="4"/>
      <c r="F48" s="4"/>
    </row>
    <row r="49" spans="2:6" x14ac:dyDescent="0.3">
      <c r="B49" s="4"/>
      <c r="C49" s="4"/>
      <c r="D49" s="4"/>
      <c r="E49" s="4"/>
      <c r="F49" s="4"/>
    </row>
    <row r="50" spans="2:6" x14ac:dyDescent="0.3">
      <c r="B50" s="4"/>
      <c r="C50" s="4"/>
      <c r="D50" s="4"/>
      <c r="E50" s="4"/>
      <c r="F50" s="4"/>
    </row>
  </sheetData>
  <sheetProtection algorithmName="SHA-512" hashValue="d32Gm3zcqNS3r+JX0XbredBJvfZVm0cFY5zDO5036l1thiMuZCTrcy1tMDUVlJ1xNx1bPkOi523gB3cejg0u5Q==" saltValue="wt69rsiPTRJUDDqo4aJYhQ==" spinCount="100000" sheet="1" objects="1" scenarios="1"/>
  <mergeCells count="1">
    <mergeCell ref="B2:F6"/>
  </mergeCells>
  <pageMargins left="0.7" right="0.7" top="0.75" bottom="0.75" header="0.3" footer="0.3"/>
  <pageSetup paperSize="9" scale="99" orientation="portrait" r:id="rId1"/>
  <headerFooter>
    <oddFooter>&amp;C_x000D_&amp;1#&amp;"Calibri"&amp;10&amp;K000000 Classification: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7F5E-512A-42BF-8980-39CE7837BFF4}">
  <sheetPr>
    <pageSetUpPr autoPageBreaks="0"/>
  </sheetPr>
  <dimension ref="B2:P113"/>
  <sheetViews>
    <sheetView showGridLines="0" zoomScaleNormal="100" workbookViewId="0">
      <selection activeCell="R15" sqref="R15"/>
    </sheetView>
  </sheetViews>
  <sheetFormatPr defaultColWidth="9.1796875" defaultRowHeight="14" x14ac:dyDescent="0.3"/>
  <cols>
    <col min="1" max="1" width="2.1796875" style="1" customWidth="1"/>
    <col min="2" max="2" width="38" style="1" customWidth="1"/>
    <col min="3" max="3" width="18.81640625" style="1" customWidth="1"/>
    <col min="4" max="4" width="12.7265625" style="1" customWidth="1"/>
    <col min="5" max="5" width="19.453125" style="1" customWidth="1"/>
    <col min="6" max="6" width="12.453125" style="1" customWidth="1"/>
    <col min="7" max="8" width="12" style="1" customWidth="1"/>
    <col min="9" max="11" width="11.26953125" style="1" customWidth="1"/>
    <col min="12" max="12" width="12" style="1" customWidth="1"/>
    <col min="13" max="13" width="9.1796875" style="1"/>
    <col min="14" max="14" width="12.7265625" style="1" customWidth="1"/>
    <col min="15" max="17" width="9.1796875" style="1"/>
    <col min="18" max="21" width="15.54296875" style="1" customWidth="1"/>
    <col min="22" max="16384" width="9.1796875" style="1"/>
  </cols>
  <sheetData>
    <row r="2" spans="2:16" ht="14.25" customHeight="1" x14ac:dyDescent="0.3">
      <c r="B2" s="44" t="s">
        <v>157</v>
      </c>
      <c r="C2" s="158"/>
      <c r="D2" s="158"/>
      <c r="E2" s="158"/>
      <c r="F2" s="158"/>
      <c r="G2" s="158"/>
      <c r="H2" s="158"/>
      <c r="I2" s="158"/>
      <c r="J2" s="158"/>
      <c r="K2" s="158"/>
      <c r="L2" s="158"/>
    </row>
    <row r="3" spans="2:16" x14ac:dyDescent="0.3">
      <c r="B3" s="294" t="s">
        <v>158</v>
      </c>
      <c r="C3" s="283"/>
      <c r="D3" s="283"/>
      <c r="E3" s="283"/>
      <c r="F3" s="283"/>
      <c r="G3" s="283"/>
      <c r="H3" s="283"/>
      <c r="I3" s="283"/>
      <c r="J3" s="283"/>
      <c r="K3" s="283"/>
      <c r="L3" s="283"/>
    </row>
    <row r="4" spans="2:16" x14ac:dyDescent="0.3">
      <c r="B4" s="47" t="s">
        <v>159</v>
      </c>
      <c r="C4" s="47"/>
      <c r="D4" s="47"/>
      <c r="E4" s="47"/>
      <c r="F4" s="47"/>
      <c r="G4" s="47"/>
      <c r="H4" s="47"/>
      <c r="I4" s="47"/>
      <c r="J4" s="47"/>
      <c r="K4" s="47"/>
      <c r="L4" s="47"/>
    </row>
    <row r="5" spans="2:16" x14ac:dyDescent="0.3">
      <c r="B5" s="294" t="s">
        <v>160</v>
      </c>
      <c r="C5" s="283"/>
      <c r="D5" s="283"/>
      <c r="E5" s="283"/>
      <c r="F5" s="283"/>
      <c r="G5" s="283"/>
      <c r="H5" s="283"/>
      <c r="I5" s="283"/>
      <c r="J5" s="283"/>
      <c r="K5" s="283"/>
      <c r="L5" s="283"/>
    </row>
    <row r="6" spans="2:16" x14ac:dyDescent="0.3">
      <c r="B6" s="294" t="s">
        <v>161</v>
      </c>
      <c r="C6" s="283"/>
      <c r="D6" s="283"/>
      <c r="E6" s="283"/>
      <c r="F6" s="283"/>
      <c r="G6" s="283"/>
      <c r="H6" s="283"/>
      <c r="I6" s="283"/>
      <c r="J6" s="283"/>
      <c r="K6" s="283"/>
      <c r="L6" s="283"/>
    </row>
    <row r="7" spans="2:16" x14ac:dyDescent="0.3">
      <c r="B7" s="294" t="s">
        <v>162</v>
      </c>
      <c r="C7" s="283"/>
      <c r="D7" s="283"/>
      <c r="E7" s="283"/>
      <c r="F7" s="283"/>
      <c r="G7" s="283"/>
      <c r="H7" s="283"/>
      <c r="I7" s="283"/>
      <c r="J7" s="283"/>
      <c r="K7" s="283"/>
      <c r="L7" s="283"/>
    </row>
    <row r="8" spans="2:16" x14ac:dyDescent="0.3">
      <c r="B8" s="170" t="s">
        <v>163</v>
      </c>
      <c r="C8" s="169"/>
      <c r="D8" s="169"/>
      <c r="E8" s="169"/>
      <c r="F8" s="169"/>
      <c r="G8" s="169"/>
      <c r="H8" s="169"/>
      <c r="I8" s="169"/>
      <c r="J8" s="169"/>
      <c r="K8" s="169"/>
      <c r="L8" s="169"/>
    </row>
    <row r="10" spans="2:16" x14ac:dyDescent="0.3">
      <c r="B10" s="34" t="s">
        <v>164</v>
      </c>
      <c r="C10" s="39">
        <f>IF(Overview!$E$16="-","Year 1",Overview!$E$16)</f>
        <v>2026</v>
      </c>
      <c r="D10" s="35"/>
      <c r="E10" s="35"/>
      <c r="F10" s="35"/>
      <c r="G10" s="35"/>
      <c r="H10" s="35"/>
      <c r="I10" s="35"/>
      <c r="J10" s="36"/>
      <c r="K10" s="36"/>
      <c r="L10" s="37"/>
    </row>
    <row r="11" spans="2:16" ht="14.25" customHeight="1" x14ac:dyDescent="0.3">
      <c r="B11" s="38" t="s">
        <v>165</v>
      </c>
      <c r="C11" s="48"/>
      <c r="D11" s="48"/>
      <c r="E11" s="48"/>
      <c r="F11" s="48"/>
      <c r="G11" s="48"/>
      <c r="H11" s="48"/>
      <c r="I11" s="48"/>
      <c r="J11" s="36"/>
      <c r="K11" s="36"/>
      <c r="L11" s="37"/>
    </row>
    <row r="12" spans="2:16" ht="18" customHeight="1" x14ac:dyDescent="0.3">
      <c r="B12" s="286" t="s">
        <v>166</v>
      </c>
      <c r="C12" s="288" t="s">
        <v>167</v>
      </c>
      <c r="D12" s="284" t="s">
        <v>168</v>
      </c>
      <c r="E12" s="284" t="s">
        <v>169</v>
      </c>
      <c r="F12" s="291" t="s">
        <v>170</v>
      </c>
      <c r="G12" s="292"/>
      <c r="H12" s="292"/>
      <c r="I12" s="293"/>
      <c r="J12" s="288" t="s">
        <v>171</v>
      </c>
      <c r="K12" s="284" t="s">
        <v>172</v>
      </c>
      <c r="L12" s="284" t="s">
        <v>173</v>
      </c>
    </row>
    <row r="13" spans="2:16" ht="18" customHeight="1" x14ac:dyDescent="0.3">
      <c r="B13" s="287"/>
      <c r="C13" s="289"/>
      <c r="D13" s="285"/>
      <c r="E13" s="290"/>
      <c r="F13" s="49" t="s">
        <v>174</v>
      </c>
      <c r="G13" s="191" t="s">
        <v>175</v>
      </c>
      <c r="H13" s="191" t="s">
        <v>176</v>
      </c>
      <c r="I13" s="50" t="s">
        <v>177</v>
      </c>
      <c r="J13" s="289"/>
      <c r="K13" s="285"/>
      <c r="L13" s="290"/>
    </row>
    <row r="14" spans="2:16" x14ac:dyDescent="0.3">
      <c r="B14" s="209"/>
      <c r="C14" s="210"/>
      <c r="D14" s="211"/>
      <c r="E14" s="212"/>
      <c r="F14" s="213"/>
      <c r="G14" s="214"/>
      <c r="H14" s="214"/>
      <c r="I14" s="77">
        <f>SUM(F14:H14)</f>
        <v>0</v>
      </c>
      <c r="J14" s="214"/>
      <c r="K14" s="211"/>
      <c r="L14" s="78" t="str">
        <f>IFERROR((C14*SUM(D14:H14)-(C14*K14))/(C14*(1-J14)),"n.a.")</f>
        <v>n.a.</v>
      </c>
      <c r="N14" s="160"/>
      <c r="O14" s="160"/>
      <c r="P14" s="173"/>
    </row>
    <row r="15" spans="2:16" x14ac:dyDescent="0.3">
      <c r="B15" s="209"/>
      <c r="C15" s="215"/>
      <c r="D15" s="216"/>
      <c r="E15" s="212"/>
      <c r="F15" s="217"/>
      <c r="G15" s="218"/>
      <c r="H15" s="218"/>
      <c r="I15" s="79">
        <f t="shared" ref="I15:I38" si="0">SUM(F15:H15)</f>
        <v>0</v>
      </c>
      <c r="J15" s="218"/>
      <c r="K15" s="216"/>
      <c r="L15" s="79" t="str">
        <f>IFERROR((C15*SUM(D15:H15)-(C15*K15))/(C15*(1-J15)),"n.a.")</f>
        <v>n.a.</v>
      </c>
      <c r="N15" s="160"/>
      <c r="O15" s="160"/>
      <c r="P15" s="159"/>
    </row>
    <row r="16" spans="2:16" x14ac:dyDescent="0.3">
      <c r="B16" s="209"/>
      <c r="C16" s="219"/>
      <c r="D16" s="220"/>
      <c r="E16" s="212"/>
      <c r="F16" s="221"/>
      <c r="G16" s="203"/>
      <c r="H16" s="203"/>
      <c r="I16" s="80">
        <f t="shared" si="0"/>
        <v>0</v>
      </c>
      <c r="J16" s="218"/>
      <c r="K16" s="216"/>
      <c r="L16" s="80" t="str">
        <f t="shared" ref="L16:L38" si="1">IFERROR((C16*SUM(D16:H16)-(C16*K16))/(C16*(1-J16)),"n.a.")</f>
        <v>n.a.</v>
      </c>
      <c r="N16" s="160"/>
      <c r="O16" s="160"/>
      <c r="P16" s="159"/>
    </row>
    <row r="17" spans="2:16" x14ac:dyDescent="0.3">
      <c r="B17" s="209"/>
      <c r="C17" s="215"/>
      <c r="D17" s="216"/>
      <c r="E17" s="212"/>
      <c r="F17" s="217"/>
      <c r="G17" s="218"/>
      <c r="H17" s="218"/>
      <c r="I17" s="79">
        <f t="shared" si="0"/>
        <v>0</v>
      </c>
      <c r="J17" s="218"/>
      <c r="K17" s="216"/>
      <c r="L17" s="79" t="str">
        <f t="shared" si="1"/>
        <v>n.a.</v>
      </c>
      <c r="N17" s="160"/>
      <c r="O17" s="160"/>
      <c r="P17" s="159"/>
    </row>
    <row r="18" spans="2:16" x14ac:dyDescent="0.3">
      <c r="B18" s="209"/>
      <c r="C18" s="219"/>
      <c r="D18" s="220"/>
      <c r="E18" s="212"/>
      <c r="F18" s="221"/>
      <c r="G18" s="203"/>
      <c r="H18" s="203"/>
      <c r="I18" s="80">
        <f t="shared" si="0"/>
        <v>0</v>
      </c>
      <c r="J18" s="218"/>
      <c r="K18" s="216"/>
      <c r="L18" s="80" t="str">
        <f t="shared" si="1"/>
        <v>n.a.</v>
      </c>
      <c r="N18" s="160"/>
      <c r="O18" s="160"/>
      <c r="P18" s="159"/>
    </row>
    <row r="19" spans="2:16" x14ac:dyDescent="0.3">
      <c r="B19" s="209"/>
      <c r="C19" s="215"/>
      <c r="D19" s="220"/>
      <c r="E19" s="212"/>
      <c r="F19" s="217"/>
      <c r="G19" s="218"/>
      <c r="H19" s="218"/>
      <c r="I19" s="79">
        <f t="shared" si="0"/>
        <v>0</v>
      </c>
      <c r="J19" s="218"/>
      <c r="K19" s="216"/>
      <c r="L19" s="79" t="str">
        <f t="shared" si="1"/>
        <v>n.a.</v>
      </c>
      <c r="N19" s="160"/>
      <c r="O19" s="160"/>
      <c r="P19" s="159"/>
    </row>
    <row r="20" spans="2:16" x14ac:dyDescent="0.3">
      <c r="B20" s="209"/>
      <c r="C20" s="219"/>
      <c r="D20" s="220"/>
      <c r="E20" s="212"/>
      <c r="F20" s="221"/>
      <c r="G20" s="203"/>
      <c r="H20" s="203"/>
      <c r="I20" s="80">
        <f t="shared" si="0"/>
        <v>0</v>
      </c>
      <c r="J20" s="203"/>
      <c r="K20" s="220"/>
      <c r="L20" s="80" t="str">
        <f t="shared" si="1"/>
        <v>n.a.</v>
      </c>
      <c r="N20" s="160"/>
      <c r="O20" s="160"/>
      <c r="P20" s="159"/>
    </row>
    <row r="21" spans="2:16" x14ac:dyDescent="0.3">
      <c r="B21" s="209"/>
      <c r="C21" s="215"/>
      <c r="D21" s="216"/>
      <c r="E21" s="212"/>
      <c r="F21" s="217"/>
      <c r="G21" s="218"/>
      <c r="H21" s="218"/>
      <c r="I21" s="79">
        <f t="shared" si="0"/>
        <v>0</v>
      </c>
      <c r="J21" s="218"/>
      <c r="K21" s="216"/>
      <c r="L21" s="79" t="str">
        <f t="shared" si="1"/>
        <v>n.a.</v>
      </c>
      <c r="N21" s="160"/>
      <c r="O21" s="160"/>
      <c r="P21" s="159"/>
    </row>
    <row r="22" spans="2:16" x14ac:dyDescent="0.3">
      <c r="B22" s="209"/>
      <c r="C22" s="219"/>
      <c r="D22" s="220"/>
      <c r="E22" s="212"/>
      <c r="F22" s="221"/>
      <c r="G22" s="203"/>
      <c r="H22" s="203"/>
      <c r="I22" s="80">
        <f t="shared" si="0"/>
        <v>0</v>
      </c>
      <c r="J22" s="203"/>
      <c r="K22" s="220"/>
      <c r="L22" s="80" t="str">
        <f t="shared" si="1"/>
        <v>n.a.</v>
      </c>
      <c r="N22" s="160"/>
      <c r="O22" s="160"/>
      <c r="P22" s="159"/>
    </row>
    <row r="23" spans="2:16" x14ac:dyDescent="0.3">
      <c r="B23" s="209"/>
      <c r="C23" s="215"/>
      <c r="D23" s="216"/>
      <c r="E23" s="212"/>
      <c r="F23" s="217"/>
      <c r="G23" s="218"/>
      <c r="H23" s="218"/>
      <c r="I23" s="79">
        <f t="shared" si="0"/>
        <v>0</v>
      </c>
      <c r="J23" s="218"/>
      <c r="K23" s="216"/>
      <c r="L23" s="79" t="str">
        <f t="shared" si="1"/>
        <v>n.a.</v>
      </c>
      <c r="N23" s="160"/>
      <c r="O23" s="160"/>
      <c r="P23" s="159"/>
    </row>
    <row r="24" spans="2:16" x14ac:dyDescent="0.3">
      <c r="B24" s="209"/>
      <c r="C24" s="219"/>
      <c r="D24" s="220"/>
      <c r="E24" s="212"/>
      <c r="F24" s="221"/>
      <c r="G24" s="203"/>
      <c r="H24" s="203"/>
      <c r="I24" s="80">
        <f t="shared" si="0"/>
        <v>0</v>
      </c>
      <c r="J24" s="218"/>
      <c r="K24" s="216"/>
      <c r="L24" s="80" t="str">
        <f t="shared" si="1"/>
        <v>n.a.</v>
      </c>
      <c r="N24" s="160"/>
      <c r="O24" s="160"/>
      <c r="P24" s="159"/>
    </row>
    <row r="25" spans="2:16" x14ac:dyDescent="0.3">
      <c r="B25" s="209"/>
      <c r="C25" s="215"/>
      <c r="D25" s="216"/>
      <c r="E25" s="212"/>
      <c r="F25" s="217"/>
      <c r="G25" s="218"/>
      <c r="H25" s="218"/>
      <c r="I25" s="79">
        <f t="shared" si="0"/>
        <v>0</v>
      </c>
      <c r="J25" s="218"/>
      <c r="K25" s="216"/>
      <c r="L25" s="79" t="str">
        <f t="shared" si="1"/>
        <v>n.a.</v>
      </c>
      <c r="N25" s="160"/>
      <c r="O25" s="160"/>
      <c r="P25" s="159"/>
    </row>
    <row r="26" spans="2:16" x14ac:dyDescent="0.3">
      <c r="B26" s="209"/>
      <c r="C26" s="219"/>
      <c r="D26" s="220"/>
      <c r="E26" s="212"/>
      <c r="F26" s="221"/>
      <c r="G26" s="203"/>
      <c r="H26" s="203"/>
      <c r="I26" s="80">
        <f t="shared" si="0"/>
        <v>0</v>
      </c>
      <c r="J26" s="203"/>
      <c r="K26" s="220"/>
      <c r="L26" s="80" t="str">
        <f t="shared" si="1"/>
        <v>n.a.</v>
      </c>
      <c r="N26" s="160"/>
      <c r="O26" s="160"/>
      <c r="P26" s="159"/>
    </row>
    <row r="27" spans="2:16" x14ac:dyDescent="0.3">
      <c r="B27" s="209"/>
      <c r="C27" s="215"/>
      <c r="D27" s="216"/>
      <c r="E27" s="212"/>
      <c r="F27" s="217"/>
      <c r="G27" s="218"/>
      <c r="H27" s="218"/>
      <c r="I27" s="79">
        <f t="shared" si="0"/>
        <v>0</v>
      </c>
      <c r="J27" s="203"/>
      <c r="K27" s="220"/>
      <c r="L27" s="79" t="str">
        <f t="shared" si="1"/>
        <v>n.a.</v>
      </c>
      <c r="N27" s="160"/>
      <c r="O27" s="160"/>
      <c r="P27" s="159"/>
    </row>
    <row r="28" spans="2:16" x14ac:dyDescent="0.3">
      <c r="B28" s="209"/>
      <c r="C28" s="219"/>
      <c r="D28" s="220"/>
      <c r="E28" s="212"/>
      <c r="F28" s="221"/>
      <c r="G28" s="203"/>
      <c r="H28" s="203"/>
      <c r="I28" s="80">
        <f t="shared" si="0"/>
        <v>0</v>
      </c>
      <c r="J28" s="218"/>
      <c r="K28" s="216"/>
      <c r="L28" s="80" t="str">
        <f t="shared" si="1"/>
        <v>n.a.</v>
      </c>
      <c r="N28" s="160"/>
      <c r="O28" s="160"/>
      <c r="P28" s="159"/>
    </row>
    <row r="29" spans="2:16" x14ac:dyDescent="0.3">
      <c r="B29" s="209"/>
      <c r="C29" s="215"/>
      <c r="D29" s="216"/>
      <c r="E29" s="212"/>
      <c r="F29" s="217"/>
      <c r="G29" s="218"/>
      <c r="H29" s="218"/>
      <c r="I29" s="79">
        <f t="shared" si="0"/>
        <v>0</v>
      </c>
      <c r="J29" s="218"/>
      <c r="K29" s="216"/>
      <c r="L29" s="79" t="str">
        <f t="shared" si="1"/>
        <v>n.a.</v>
      </c>
      <c r="N29" s="160"/>
      <c r="O29" s="160"/>
      <c r="P29" s="159"/>
    </row>
    <row r="30" spans="2:16" x14ac:dyDescent="0.3">
      <c r="B30" s="209"/>
      <c r="C30" s="215"/>
      <c r="D30" s="220"/>
      <c r="E30" s="212"/>
      <c r="F30" s="217"/>
      <c r="G30" s="218"/>
      <c r="H30" s="218"/>
      <c r="I30" s="79">
        <f t="shared" si="0"/>
        <v>0</v>
      </c>
      <c r="J30" s="218"/>
      <c r="K30" s="216"/>
      <c r="L30" s="79" t="str">
        <f t="shared" si="1"/>
        <v>n.a.</v>
      </c>
      <c r="N30" s="160"/>
      <c r="O30" s="160"/>
      <c r="P30" s="159"/>
    </row>
    <row r="31" spans="2:16" x14ac:dyDescent="0.3">
      <c r="B31" s="209"/>
      <c r="C31" s="215"/>
      <c r="D31" s="216"/>
      <c r="E31" s="212"/>
      <c r="F31" s="217"/>
      <c r="G31" s="218"/>
      <c r="H31" s="218"/>
      <c r="I31" s="79">
        <f t="shared" si="0"/>
        <v>0</v>
      </c>
      <c r="J31" s="218"/>
      <c r="K31" s="216"/>
      <c r="L31" s="79" t="str">
        <f t="shared" si="1"/>
        <v>n.a.</v>
      </c>
      <c r="N31" s="160"/>
      <c r="O31" s="160"/>
      <c r="P31" s="159"/>
    </row>
    <row r="32" spans="2:16" x14ac:dyDescent="0.3">
      <c r="B32" s="209"/>
      <c r="C32" s="215"/>
      <c r="D32" s="216"/>
      <c r="E32" s="212"/>
      <c r="F32" s="217"/>
      <c r="G32" s="218"/>
      <c r="H32" s="218"/>
      <c r="I32" s="79">
        <f t="shared" si="0"/>
        <v>0</v>
      </c>
      <c r="J32" s="218"/>
      <c r="K32" s="216"/>
      <c r="L32" s="79" t="str">
        <f t="shared" si="1"/>
        <v>n.a.</v>
      </c>
      <c r="N32" s="160"/>
      <c r="O32" s="160"/>
      <c r="P32" s="159"/>
    </row>
    <row r="33" spans="2:16" x14ac:dyDescent="0.3">
      <c r="B33" s="209"/>
      <c r="C33" s="219"/>
      <c r="D33" s="220"/>
      <c r="E33" s="212"/>
      <c r="F33" s="221"/>
      <c r="G33" s="203"/>
      <c r="H33" s="203"/>
      <c r="I33" s="80">
        <f t="shared" si="0"/>
        <v>0</v>
      </c>
      <c r="J33" s="203"/>
      <c r="K33" s="220"/>
      <c r="L33" s="80" t="str">
        <f t="shared" si="1"/>
        <v>n.a.</v>
      </c>
      <c r="N33" s="160"/>
      <c r="O33" s="160"/>
      <c r="P33" s="159"/>
    </row>
    <row r="34" spans="2:16" x14ac:dyDescent="0.3">
      <c r="B34" s="209"/>
      <c r="C34" s="215"/>
      <c r="D34" s="216"/>
      <c r="E34" s="212"/>
      <c r="F34" s="217"/>
      <c r="G34" s="218"/>
      <c r="H34" s="218"/>
      <c r="I34" s="79">
        <f>SUM(F34:H34)</f>
        <v>0</v>
      </c>
      <c r="J34" s="218"/>
      <c r="K34" s="216"/>
      <c r="L34" s="79" t="str">
        <f t="shared" si="1"/>
        <v>n.a.</v>
      </c>
      <c r="N34" s="160"/>
      <c r="P34" s="159"/>
    </row>
    <row r="35" spans="2:16" x14ac:dyDescent="0.3">
      <c r="B35" s="209"/>
      <c r="C35" s="219"/>
      <c r="D35" s="220"/>
      <c r="E35" s="212" t="str">
        <f>IFERROR(IF(ISBLANK(C35),"",-'3. Admin expenses'!$C$31/'B. Lloyd''s charges'!$C$3),"")</f>
        <v/>
      </c>
      <c r="F35" s="221"/>
      <c r="G35" s="203"/>
      <c r="H35" s="203"/>
      <c r="I35" s="80">
        <f t="shared" si="0"/>
        <v>0</v>
      </c>
      <c r="J35" s="203"/>
      <c r="K35" s="220"/>
      <c r="L35" s="80" t="str">
        <f t="shared" si="1"/>
        <v>n.a.</v>
      </c>
      <c r="N35" s="160"/>
      <c r="P35" s="159"/>
    </row>
    <row r="36" spans="2:16" x14ac:dyDescent="0.3">
      <c r="B36" s="209"/>
      <c r="C36" s="215"/>
      <c r="D36" s="216"/>
      <c r="E36" s="212" t="str">
        <f>IFERROR(IF(ISBLANK(C36),"",-'3. Admin expenses'!$C$31/'B. Lloyd''s charges'!$C$3),"")</f>
        <v/>
      </c>
      <c r="F36" s="217"/>
      <c r="G36" s="218"/>
      <c r="H36" s="218"/>
      <c r="I36" s="79">
        <f t="shared" si="0"/>
        <v>0</v>
      </c>
      <c r="J36" s="218"/>
      <c r="K36" s="216"/>
      <c r="L36" s="79" t="str">
        <f t="shared" si="1"/>
        <v>n.a.</v>
      </c>
      <c r="N36" s="160"/>
      <c r="P36" s="159"/>
    </row>
    <row r="37" spans="2:16" x14ac:dyDescent="0.3">
      <c r="B37" s="209"/>
      <c r="C37" s="219"/>
      <c r="D37" s="220"/>
      <c r="E37" s="212" t="str">
        <f>IFERROR(IF(ISBLANK(C37),"",-'3. Admin expenses'!$C$31/'B. Lloyd''s charges'!$C$3),"")</f>
        <v/>
      </c>
      <c r="F37" s="221"/>
      <c r="G37" s="203"/>
      <c r="H37" s="203"/>
      <c r="I37" s="80">
        <f t="shared" si="0"/>
        <v>0</v>
      </c>
      <c r="J37" s="203"/>
      <c r="K37" s="220"/>
      <c r="L37" s="80" t="str">
        <f t="shared" si="1"/>
        <v>n.a.</v>
      </c>
      <c r="N37" s="160"/>
      <c r="P37" s="159"/>
    </row>
    <row r="38" spans="2:16" x14ac:dyDescent="0.3">
      <c r="B38" s="209"/>
      <c r="C38" s="222"/>
      <c r="D38" s="223"/>
      <c r="E38" s="212" t="str">
        <f>IFERROR(IF(ISBLANK(C38),"",-'3. Admin expenses'!$C$31/'B. Lloyd''s charges'!$C$3),"")</f>
        <v/>
      </c>
      <c r="F38" s="224"/>
      <c r="G38" s="225"/>
      <c r="H38" s="225"/>
      <c r="I38" s="81">
        <f t="shared" si="0"/>
        <v>0</v>
      </c>
      <c r="J38" s="225"/>
      <c r="K38" s="223"/>
      <c r="L38" s="81" t="str">
        <f t="shared" si="1"/>
        <v>n.a.</v>
      </c>
      <c r="N38" s="160"/>
      <c r="P38" s="159"/>
    </row>
    <row r="39" spans="2:16" ht="14.5" thickBot="1" x14ac:dyDescent="0.35">
      <c r="B39" s="82" t="s">
        <v>178</v>
      </c>
      <c r="C39" s="83">
        <f>SUM(C14:C38)</f>
        <v>0</v>
      </c>
      <c r="D39" s="84">
        <f>-SUMPRODUCT(C14:C38,D14:D38)</f>
        <v>0</v>
      </c>
      <c r="E39" s="84">
        <f>-SUMPRODUCT(C14:C38,E14:E38)</f>
        <v>0</v>
      </c>
      <c r="F39" s="83">
        <f>-SUMPRODUCT($C$14:$C$38,F14:F38)</f>
        <v>0</v>
      </c>
      <c r="G39" s="83">
        <f>-SUMPRODUCT($C$14:$C$38,G14:G38)</f>
        <v>0</v>
      </c>
      <c r="H39" s="83">
        <f>-SUMPRODUCT($C$14:$C$38,H14:H38)</f>
        <v>0</v>
      </c>
      <c r="I39" s="85" t="str">
        <f>IFERROR(-SUM(F39:H39)/C39,"n.a.")</f>
        <v>n.a.</v>
      </c>
      <c r="J39" s="84">
        <f>-SUMPRODUCT($C$14:$C$38,J14:J38)</f>
        <v>0</v>
      </c>
      <c r="K39" s="84">
        <f>SUMPRODUCT($C$14:$C$38,K14:K38)</f>
        <v>0</v>
      </c>
      <c r="L39" s="86" t="str">
        <f>IFERROR(-SUM(D39:H39,K39)/SUM(C39,J39),"-")</f>
        <v>-</v>
      </c>
      <c r="N39" s="160"/>
    </row>
    <row r="40" spans="2:16" ht="14.5" thickTop="1" x14ac:dyDescent="0.3">
      <c r="B40" s="4"/>
      <c r="C40" s="4"/>
      <c r="D40" s="4"/>
      <c r="E40" s="4"/>
      <c r="F40" s="4"/>
      <c r="G40" s="4"/>
      <c r="H40" s="4"/>
    </row>
    <row r="41" spans="2:16" ht="20.25" customHeight="1" x14ac:dyDescent="0.3">
      <c r="B41" s="51" t="s">
        <v>179</v>
      </c>
      <c r="C41" s="40" t="str">
        <f>IF(C39-SUM('1. GWP risk location'!C102+'1. GWP risk location'!G102)=0,"Yes","No")</f>
        <v>Yes</v>
      </c>
      <c r="D41" s="4"/>
      <c r="E41" s="4"/>
      <c r="F41" s="4"/>
      <c r="G41" s="4"/>
      <c r="H41" s="4"/>
    </row>
    <row r="42" spans="2:16" ht="4.5" customHeight="1" x14ac:dyDescent="0.3">
      <c r="B42" s="4"/>
      <c r="C42" s="4"/>
      <c r="D42" s="4"/>
      <c r="E42" s="4"/>
      <c r="F42" s="4"/>
      <c r="G42" s="4"/>
      <c r="H42" s="4"/>
    </row>
    <row r="43" spans="2:16" ht="20.25" customHeight="1" x14ac:dyDescent="0.3">
      <c r="B43" s="51" t="s">
        <v>180</v>
      </c>
      <c r="C43" s="40" t="str">
        <f>IF(AND(E39-'3. Admin expenses'!C31&gt;-2,E39-'3. Admin expenses'!C31&lt;2),"Yes","No")</f>
        <v>No</v>
      </c>
      <c r="D43" s="4"/>
      <c r="E43" s="4"/>
      <c r="F43" s="4"/>
      <c r="G43" s="4"/>
      <c r="H43" s="4"/>
    </row>
    <row r="44" spans="2:16" x14ac:dyDescent="0.3">
      <c r="B44" s="4"/>
      <c r="C44" s="4"/>
      <c r="D44" s="4"/>
      <c r="E44" s="4"/>
      <c r="F44" s="4"/>
      <c r="G44" s="4"/>
      <c r="H44" s="4"/>
    </row>
    <row r="45" spans="2:16" x14ac:dyDescent="0.3">
      <c r="B45" s="34" t="s">
        <v>164</v>
      </c>
      <c r="C45" s="39">
        <f>IFERROR(C10+1,"Year 2")</f>
        <v>2027</v>
      </c>
      <c r="D45" s="35"/>
      <c r="E45" s="35"/>
      <c r="F45" s="35"/>
      <c r="G45" s="35"/>
      <c r="H45" s="35"/>
      <c r="I45" s="35"/>
      <c r="J45" s="36"/>
      <c r="K45" s="36"/>
      <c r="L45" s="37"/>
    </row>
    <row r="46" spans="2:16" x14ac:dyDescent="0.3">
      <c r="B46" s="38" t="s">
        <v>165</v>
      </c>
      <c r="C46" s="35"/>
      <c r="D46" s="35"/>
      <c r="E46" s="35"/>
      <c r="F46" s="35"/>
      <c r="G46" s="35"/>
      <c r="H46" s="35"/>
      <c r="I46" s="35"/>
      <c r="J46" s="87"/>
      <c r="K46" s="87"/>
      <c r="L46" s="88"/>
    </row>
    <row r="47" spans="2:16" ht="18" customHeight="1" x14ac:dyDescent="0.3">
      <c r="B47" s="286" t="s">
        <v>166</v>
      </c>
      <c r="C47" s="288" t="s">
        <v>167</v>
      </c>
      <c r="D47" s="284" t="s">
        <v>168</v>
      </c>
      <c r="E47" s="284" t="s">
        <v>169</v>
      </c>
      <c r="F47" s="291" t="s">
        <v>170</v>
      </c>
      <c r="G47" s="292"/>
      <c r="H47" s="292"/>
      <c r="I47" s="293"/>
      <c r="J47" s="288" t="s">
        <v>171</v>
      </c>
      <c r="K47" s="284" t="s">
        <v>172</v>
      </c>
      <c r="L47" s="284" t="s">
        <v>173</v>
      </c>
    </row>
    <row r="48" spans="2:16" ht="18" customHeight="1" x14ac:dyDescent="0.3">
      <c r="B48" s="287"/>
      <c r="C48" s="289"/>
      <c r="D48" s="285"/>
      <c r="E48" s="290"/>
      <c r="F48" s="49" t="s">
        <v>174</v>
      </c>
      <c r="G48" s="191" t="s">
        <v>175</v>
      </c>
      <c r="H48" s="191" t="s">
        <v>176</v>
      </c>
      <c r="I48" s="50" t="s">
        <v>177</v>
      </c>
      <c r="J48" s="289"/>
      <c r="K48" s="285"/>
      <c r="L48" s="290"/>
    </row>
    <row r="49" spans="2:12" x14ac:dyDescent="0.3">
      <c r="B49" s="209"/>
      <c r="C49" s="210"/>
      <c r="D49" s="211"/>
      <c r="E49" s="212"/>
      <c r="F49" s="213"/>
      <c r="G49" s="214"/>
      <c r="H49" s="214"/>
      <c r="I49" s="77">
        <f>SUM(F49:H49)</f>
        <v>0</v>
      </c>
      <c r="J49" s="214"/>
      <c r="K49" s="211"/>
      <c r="L49" s="78" t="str">
        <f>IFERROR((C49*SUM(D49:H49)-(C49*K49))/(C49*(1-J49)),"n.a.")</f>
        <v>n.a.</v>
      </c>
    </row>
    <row r="50" spans="2:12" x14ac:dyDescent="0.3">
      <c r="B50" s="209"/>
      <c r="C50" s="215"/>
      <c r="D50" s="216"/>
      <c r="E50" s="212"/>
      <c r="F50" s="217"/>
      <c r="G50" s="218"/>
      <c r="H50" s="218"/>
      <c r="I50" s="79">
        <f t="shared" ref="I50:I73" si="2">SUM(F50:H50)</f>
        <v>0</v>
      </c>
      <c r="J50" s="218"/>
      <c r="K50" s="216"/>
      <c r="L50" s="79" t="str">
        <f>IFERROR((C50*SUM(D50:H50)-(C50*K50))/(C50*(1-J50)),"n.a.")</f>
        <v>n.a.</v>
      </c>
    </row>
    <row r="51" spans="2:12" x14ac:dyDescent="0.3">
      <c r="B51" s="209"/>
      <c r="C51" s="219"/>
      <c r="D51" s="220"/>
      <c r="E51" s="212"/>
      <c r="F51" s="221"/>
      <c r="G51" s="203"/>
      <c r="H51" s="203"/>
      <c r="I51" s="80">
        <f t="shared" si="2"/>
        <v>0</v>
      </c>
      <c r="J51" s="203"/>
      <c r="K51" s="220"/>
      <c r="L51" s="80" t="str">
        <f t="shared" ref="L51:L73" si="3">IFERROR((C51*SUM(D51:H51)-(C51*K51))/(C51*(1-J51)),"n.a.")</f>
        <v>n.a.</v>
      </c>
    </row>
    <row r="52" spans="2:12" x14ac:dyDescent="0.3">
      <c r="B52" s="209"/>
      <c r="C52" s="215"/>
      <c r="D52" s="216"/>
      <c r="E52" s="212"/>
      <c r="F52" s="217"/>
      <c r="G52" s="218"/>
      <c r="H52" s="218"/>
      <c r="I52" s="79">
        <f t="shared" si="2"/>
        <v>0</v>
      </c>
      <c r="J52" s="218"/>
      <c r="K52" s="216"/>
      <c r="L52" s="79" t="str">
        <f t="shared" si="3"/>
        <v>n.a.</v>
      </c>
    </row>
    <row r="53" spans="2:12" x14ac:dyDescent="0.3">
      <c r="B53" s="209"/>
      <c r="C53" s="215"/>
      <c r="D53" s="216"/>
      <c r="E53" s="212"/>
      <c r="F53" s="217"/>
      <c r="G53" s="218"/>
      <c r="H53" s="218"/>
      <c r="I53" s="79">
        <f t="shared" si="2"/>
        <v>0</v>
      </c>
      <c r="J53" s="218"/>
      <c r="K53" s="216"/>
      <c r="L53" s="79" t="str">
        <f t="shared" si="3"/>
        <v>n.a.</v>
      </c>
    </row>
    <row r="54" spans="2:12" x14ac:dyDescent="0.3">
      <c r="B54" s="209"/>
      <c r="C54" s="219"/>
      <c r="D54" s="220"/>
      <c r="E54" s="212"/>
      <c r="F54" s="221"/>
      <c r="G54" s="203"/>
      <c r="H54" s="203"/>
      <c r="I54" s="80">
        <f t="shared" si="2"/>
        <v>0</v>
      </c>
      <c r="J54" s="203"/>
      <c r="K54" s="220"/>
      <c r="L54" s="80" t="str">
        <f t="shared" si="3"/>
        <v>n.a.</v>
      </c>
    </row>
    <row r="55" spans="2:12" x14ac:dyDescent="0.3">
      <c r="B55" s="209"/>
      <c r="C55" s="215"/>
      <c r="D55" s="216"/>
      <c r="E55" s="212"/>
      <c r="F55" s="217"/>
      <c r="G55" s="218"/>
      <c r="H55" s="218"/>
      <c r="I55" s="79">
        <f t="shared" si="2"/>
        <v>0</v>
      </c>
      <c r="J55" s="218"/>
      <c r="K55" s="216"/>
      <c r="L55" s="79" t="str">
        <f t="shared" si="3"/>
        <v>n.a.</v>
      </c>
    </row>
    <row r="56" spans="2:12" x14ac:dyDescent="0.3">
      <c r="B56" s="209"/>
      <c r="C56" s="219"/>
      <c r="D56" s="220"/>
      <c r="E56" s="212"/>
      <c r="F56" s="221"/>
      <c r="G56" s="203"/>
      <c r="H56" s="203"/>
      <c r="I56" s="80">
        <f t="shared" si="2"/>
        <v>0</v>
      </c>
      <c r="J56" s="203"/>
      <c r="K56" s="220"/>
      <c r="L56" s="80" t="str">
        <f t="shared" si="3"/>
        <v>n.a.</v>
      </c>
    </row>
    <row r="57" spans="2:12" x14ac:dyDescent="0.3">
      <c r="B57" s="209"/>
      <c r="C57" s="215"/>
      <c r="D57" s="216"/>
      <c r="E57" s="212"/>
      <c r="F57" s="217"/>
      <c r="G57" s="218"/>
      <c r="H57" s="218"/>
      <c r="I57" s="79">
        <f t="shared" si="2"/>
        <v>0</v>
      </c>
      <c r="J57" s="218"/>
      <c r="K57" s="216"/>
      <c r="L57" s="79" t="str">
        <f t="shared" si="3"/>
        <v>n.a.</v>
      </c>
    </row>
    <row r="58" spans="2:12" x14ac:dyDescent="0.3">
      <c r="B58" s="209"/>
      <c r="C58" s="219"/>
      <c r="D58" s="220"/>
      <c r="E58" s="212"/>
      <c r="F58" s="221"/>
      <c r="G58" s="203"/>
      <c r="H58" s="203"/>
      <c r="I58" s="80">
        <f t="shared" si="2"/>
        <v>0</v>
      </c>
      <c r="J58" s="203"/>
      <c r="K58" s="220"/>
      <c r="L58" s="80" t="str">
        <f t="shared" si="3"/>
        <v>n.a.</v>
      </c>
    </row>
    <row r="59" spans="2:12" x14ac:dyDescent="0.3">
      <c r="B59" s="209"/>
      <c r="C59" s="215"/>
      <c r="D59" s="216"/>
      <c r="E59" s="212"/>
      <c r="F59" s="217"/>
      <c r="G59" s="218"/>
      <c r="H59" s="218"/>
      <c r="I59" s="79">
        <f t="shared" si="2"/>
        <v>0</v>
      </c>
      <c r="J59" s="218"/>
      <c r="K59" s="216"/>
      <c r="L59" s="79" t="str">
        <f t="shared" si="3"/>
        <v>n.a.</v>
      </c>
    </row>
    <row r="60" spans="2:12" x14ac:dyDescent="0.3">
      <c r="B60" s="209"/>
      <c r="C60" s="219"/>
      <c r="D60" s="220"/>
      <c r="E60" s="212"/>
      <c r="F60" s="221"/>
      <c r="G60" s="203"/>
      <c r="H60" s="203"/>
      <c r="I60" s="80">
        <f t="shared" si="2"/>
        <v>0</v>
      </c>
      <c r="J60" s="203"/>
      <c r="K60" s="220"/>
      <c r="L60" s="80" t="str">
        <f t="shared" si="3"/>
        <v>n.a.</v>
      </c>
    </row>
    <row r="61" spans="2:12" x14ac:dyDescent="0.3">
      <c r="B61" s="209"/>
      <c r="C61" s="215"/>
      <c r="D61" s="216"/>
      <c r="E61" s="212"/>
      <c r="F61" s="217"/>
      <c r="G61" s="218"/>
      <c r="H61" s="218"/>
      <c r="I61" s="79">
        <f t="shared" si="2"/>
        <v>0</v>
      </c>
      <c r="J61" s="218"/>
      <c r="K61" s="216"/>
      <c r="L61" s="79" t="str">
        <f t="shared" si="3"/>
        <v>n.a.</v>
      </c>
    </row>
    <row r="62" spans="2:12" x14ac:dyDescent="0.3">
      <c r="B62" s="209"/>
      <c r="C62" s="219"/>
      <c r="D62" s="220"/>
      <c r="E62" s="212"/>
      <c r="F62" s="221"/>
      <c r="G62" s="203"/>
      <c r="H62" s="203"/>
      <c r="I62" s="80">
        <f t="shared" si="2"/>
        <v>0</v>
      </c>
      <c r="J62" s="203"/>
      <c r="K62" s="220"/>
      <c r="L62" s="80" t="str">
        <f t="shared" si="3"/>
        <v>n.a.</v>
      </c>
    </row>
    <row r="63" spans="2:12" x14ac:dyDescent="0.3">
      <c r="B63" s="209"/>
      <c r="C63" s="215"/>
      <c r="D63" s="216"/>
      <c r="E63" s="212"/>
      <c r="F63" s="217"/>
      <c r="G63" s="218"/>
      <c r="H63" s="218"/>
      <c r="I63" s="79">
        <f t="shared" si="2"/>
        <v>0</v>
      </c>
      <c r="J63" s="218"/>
      <c r="K63" s="216"/>
      <c r="L63" s="79" t="str">
        <f t="shared" si="3"/>
        <v>n.a.</v>
      </c>
    </row>
    <row r="64" spans="2:12" x14ac:dyDescent="0.3">
      <c r="B64" s="209"/>
      <c r="C64" s="219"/>
      <c r="D64" s="220"/>
      <c r="E64" s="212"/>
      <c r="F64" s="221"/>
      <c r="G64" s="203"/>
      <c r="H64" s="203"/>
      <c r="I64" s="80">
        <f t="shared" si="2"/>
        <v>0</v>
      </c>
      <c r="J64" s="203"/>
      <c r="K64" s="220"/>
      <c r="L64" s="80" t="str">
        <f t="shared" si="3"/>
        <v>n.a.</v>
      </c>
    </row>
    <row r="65" spans="2:12" x14ac:dyDescent="0.3">
      <c r="B65" s="209"/>
      <c r="C65" s="215"/>
      <c r="D65" s="216"/>
      <c r="E65" s="212"/>
      <c r="F65" s="217"/>
      <c r="G65" s="218"/>
      <c r="H65" s="218"/>
      <c r="I65" s="79">
        <f t="shared" si="2"/>
        <v>0</v>
      </c>
      <c r="J65" s="218"/>
      <c r="K65" s="216"/>
      <c r="L65" s="79" t="str">
        <f t="shared" si="3"/>
        <v>n.a.</v>
      </c>
    </row>
    <row r="66" spans="2:12" x14ac:dyDescent="0.3">
      <c r="B66" s="209"/>
      <c r="C66" s="219"/>
      <c r="D66" s="220"/>
      <c r="E66" s="212"/>
      <c r="F66" s="221"/>
      <c r="G66" s="203"/>
      <c r="H66" s="203"/>
      <c r="I66" s="80">
        <f t="shared" si="2"/>
        <v>0</v>
      </c>
      <c r="J66" s="203"/>
      <c r="K66" s="220"/>
      <c r="L66" s="80" t="str">
        <f t="shared" si="3"/>
        <v>n.a.</v>
      </c>
    </row>
    <row r="67" spans="2:12" x14ac:dyDescent="0.3">
      <c r="B67" s="209"/>
      <c r="C67" s="215"/>
      <c r="D67" s="216"/>
      <c r="E67" s="212"/>
      <c r="F67" s="217"/>
      <c r="G67" s="218"/>
      <c r="H67" s="218"/>
      <c r="I67" s="79">
        <f t="shared" si="2"/>
        <v>0</v>
      </c>
      <c r="J67" s="218"/>
      <c r="K67" s="216"/>
      <c r="L67" s="79" t="str">
        <f t="shared" si="3"/>
        <v>n.a.</v>
      </c>
    </row>
    <row r="68" spans="2:12" x14ac:dyDescent="0.3">
      <c r="B68" s="209"/>
      <c r="C68" s="219"/>
      <c r="D68" s="220"/>
      <c r="E68" s="212"/>
      <c r="F68" s="221"/>
      <c r="G68" s="203"/>
      <c r="H68" s="203"/>
      <c r="I68" s="80">
        <f t="shared" si="2"/>
        <v>0</v>
      </c>
      <c r="J68" s="203"/>
      <c r="K68" s="220"/>
      <c r="L68" s="80" t="str">
        <f t="shared" si="3"/>
        <v>n.a.</v>
      </c>
    </row>
    <row r="69" spans="2:12" x14ac:dyDescent="0.3">
      <c r="B69" s="209"/>
      <c r="C69" s="215"/>
      <c r="D69" s="216"/>
      <c r="E69" s="212"/>
      <c r="F69" s="217"/>
      <c r="G69" s="218"/>
      <c r="H69" s="218"/>
      <c r="I69" s="79">
        <f>SUM(F69:H69)</f>
        <v>0</v>
      </c>
      <c r="J69" s="218"/>
      <c r="K69" s="216"/>
      <c r="L69" s="79" t="str">
        <f t="shared" si="3"/>
        <v>n.a.</v>
      </c>
    </row>
    <row r="70" spans="2:12" x14ac:dyDescent="0.3">
      <c r="B70" s="209"/>
      <c r="C70" s="219"/>
      <c r="D70" s="220"/>
      <c r="E70" s="212"/>
      <c r="F70" s="221"/>
      <c r="G70" s="218"/>
      <c r="H70" s="203"/>
      <c r="I70" s="80">
        <f t="shared" si="2"/>
        <v>0</v>
      </c>
      <c r="J70" s="203"/>
      <c r="K70" s="220"/>
      <c r="L70" s="80" t="str">
        <f t="shared" si="3"/>
        <v>n.a.</v>
      </c>
    </row>
    <row r="71" spans="2:12" x14ac:dyDescent="0.3">
      <c r="B71" s="209"/>
      <c r="C71" s="215"/>
      <c r="D71" s="216"/>
      <c r="E71" s="212" t="str">
        <f>IFERROR(IF(ISBLANK(C71),"",-'3. Admin expenses'!$D$31/'B. Lloyd''s charges'!$D$3),"")</f>
        <v/>
      </c>
      <c r="F71" s="217"/>
      <c r="G71" s="218"/>
      <c r="H71" s="218"/>
      <c r="I71" s="79">
        <f t="shared" si="2"/>
        <v>0</v>
      </c>
      <c r="J71" s="218"/>
      <c r="K71" s="216"/>
      <c r="L71" s="79" t="str">
        <f t="shared" si="3"/>
        <v>n.a.</v>
      </c>
    </row>
    <row r="72" spans="2:12" x14ac:dyDescent="0.3">
      <c r="B72" s="209"/>
      <c r="C72" s="219"/>
      <c r="D72" s="220"/>
      <c r="E72" s="212" t="str">
        <f>IFERROR(IF(ISBLANK(C72),"",-'3. Admin expenses'!$D$31/'B. Lloyd''s charges'!$D$3),"")</f>
        <v/>
      </c>
      <c r="F72" s="221"/>
      <c r="G72" s="203"/>
      <c r="H72" s="203"/>
      <c r="I72" s="80">
        <f t="shared" si="2"/>
        <v>0</v>
      </c>
      <c r="J72" s="203"/>
      <c r="K72" s="220"/>
      <c r="L72" s="80" t="str">
        <f t="shared" si="3"/>
        <v>n.a.</v>
      </c>
    </row>
    <row r="73" spans="2:12" x14ac:dyDescent="0.3">
      <c r="B73" s="209"/>
      <c r="C73" s="222"/>
      <c r="D73" s="223"/>
      <c r="E73" s="212" t="str">
        <f>IFERROR(IF(ISBLANK(C73),"",-'3. Admin expenses'!$D$31/'B. Lloyd''s charges'!$D$3),"")</f>
        <v/>
      </c>
      <c r="F73" s="224"/>
      <c r="G73" s="225"/>
      <c r="H73" s="225"/>
      <c r="I73" s="81">
        <f t="shared" si="2"/>
        <v>0</v>
      </c>
      <c r="J73" s="225"/>
      <c r="K73" s="223"/>
      <c r="L73" s="81" t="str">
        <f t="shared" si="3"/>
        <v>n.a.</v>
      </c>
    </row>
    <row r="74" spans="2:12" ht="14.5" thickBot="1" x14ac:dyDescent="0.35">
      <c r="B74" s="82" t="s">
        <v>178</v>
      </c>
      <c r="C74" s="83">
        <f>ROUND(SUM(C49:C73),0)</f>
        <v>0</v>
      </c>
      <c r="D74" s="84">
        <f>-SUMPRODUCT(C49:C73,D49:D73)</f>
        <v>0</v>
      </c>
      <c r="E74" s="84">
        <f>-SUMPRODUCT(C49:C73,E49:E73)</f>
        <v>0</v>
      </c>
      <c r="F74" s="83">
        <f>-SUMPRODUCT(C49:C73,F49:F73)</f>
        <v>0</v>
      </c>
      <c r="G74" s="83">
        <f>-SUMPRODUCT(C49:C73,G49:G73)</f>
        <v>0</v>
      </c>
      <c r="H74" s="83">
        <f>-SUMPRODUCT(C49:C73,H49:H73)</f>
        <v>0</v>
      </c>
      <c r="I74" s="85" t="str">
        <f>IFERROR(-SUM(F74:H74)/C74,"n.a.")</f>
        <v>n.a.</v>
      </c>
      <c r="J74" s="84">
        <f>-SUMPRODUCT(C49:C73,J49:J73)</f>
        <v>0</v>
      </c>
      <c r="K74" s="84">
        <f>SUMPRODUCT(C49:C73,K49:K73)</f>
        <v>0</v>
      </c>
      <c r="L74" s="86" t="str">
        <f>IFERROR(-SUM(D74:H74,K74)/SUM(C74,J74),"-")</f>
        <v>-</v>
      </c>
    </row>
    <row r="75" spans="2:12" ht="14.5" thickTop="1" x14ac:dyDescent="0.3">
      <c r="B75" s="4"/>
      <c r="C75" s="4"/>
      <c r="D75" s="4"/>
      <c r="E75" s="4"/>
      <c r="F75" s="4"/>
      <c r="G75" s="4"/>
      <c r="H75" s="4"/>
    </row>
    <row r="76" spans="2:12" ht="20.25" customHeight="1" x14ac:dyDescent="0.3">
      <c r="B76" s="51" t="s">
        <v>179</v>
      </c>
      <c r="C76" s="40" t="str">
        <f>IF(C74-SUM('1. GWP risk location'!D102,'1. GWP risk location'!H102)=0,"Yes","No")</f>
        <v>Yes</v>
      </c>
      <c r="D76" s="4"/>
      <c r="E76" s="4"/>
      <c r="F76" s="4"/>
      <c r="G76" s="4"/>
      <c r="H76" s="4"/>
    </row>
    <row r="77" spans="2:12" ht="4.5" customHeight="1" x14ac:dyDescent="0.3">
      <c r="B77" s="4"/>
      <c r="C77" s="4"/>
      <c r="D77" s="4"/>
      <c r="E77" s="4"/>
      <c r="F77" s="4"/>
      <c r="G77" s="4"/>
      <c r="H77" s="4"/>
    </row>
    <row r="78" spans="2:12" ht="20.25" customHeight="1" x14ac:dyDescent="0.3">
      <c r="B78" s="51" t="s">
        <v>180</v>
      </c>
      <c r="C78" s="40" t="str">
        <f>IF(AND(E74-'3. Admin expenses'!D31&gt;-2,E74-'3. Admin expenses'!D31&lt;2),"Yes","No")</f>
        <v>No</v>
      </c>
      <c r="D78" s="4"/>
      <c r="E78" s="167"/>
      <c r="F78" s="53"/>
      <c r="G78" s="4"/>
      <c r="H78" s="4"/>
    </row>
    <row r="80" spans="2:12" x14ac:dyDescent="0.3">
      <c r="B80" s="34" t="s">
        <v>164</v>
      </c>
      <c r="C80" s="39">
        <f>IFERROR(C10+2,"Year 3")</f>
        <v>2028</v>
      </c>
      <c r="D80" s="35"/>
      <c r="E80" s="35"/>
      <c r="F80" s="35"/>
      <c r="G80" s="35"/>
      <c r="H80" s="35"/>
      <c r="I80" s="35"/>
      <c r="J80" s="36"/>
      <c r="K80" s="36"/>
      <c r="L80" s="37"/>
    </row>
    <row r="81" spans="2:12" x14ac:dyDescent="0.3">
      <c r="B81" s="38" t="s">
        <v>165</v>
      </c>
      <c r="C81" s="35"/>
      <c r="D81" s="35"/>
      <c r="E81" s="35"/>
      <c r="F81" s="35"/>
      <c r="G81" s="35"/>
      <c r="H81" s="35"/>
      <c r="I81" s="35"/>
      <c r="J81" s="87"/>
      <c r="K81" s="87"/>
      <c r="L81" s="88"/>
    </row>
    <row r="82" spans="2:12" ht="18" customHeight="1" x14ac:dyDescent="0.3">
      <c r="B82" s="286" t="s">
        <v>166</v>
      </c>
      <c r="C82" s="288" t="s">
        <v>167</v>
      </c>
      <c r="D82" s="284" t="s">
        <v>168</v>
      </c>
      <c r="E82" s="284" t="s">
        <v>169</v>
      </c>
      <c r="F82" s="291" t="s">
        <v>170</v>
      </c>
      <c r="G82" s="292"/>
      <c r="H82" s="292"/>
      <c r="I82" s="293"/>
      <c r="J82" s="288" t="s">
        <v>171</v>
      </c>
      <c r="K82" s="284" t="s">
        <v>172</v>
      </c>
      <c r="L82" s="284" t="s">
        <v>173</v>
      </c>
    </row>
    <row r="83" spans="2:12" ht="18" customHeight="1" x14ac:dyDescent="0.3">
      <c r="B83" s="287"/>
      <c r="C83" s="289"/>
      <c r="D83" s="285"/>
      <c r="E83" s="290"/>
      <c r="F83" s="49" t="s">
        <v>174</v>
      </c>
      <c r="G83" s="191" t="s">
        <v>175</v>
      </c>
      <c r="H83" s="191" t="s">
        <v>176</v>
      </c>
      <c r="I83" s="50" t="s">
        <v>177</v>
      </c>
      <c r="J83" s="289"/>
      <c r="K83" s="285"/>
      <c r="L83" s="290"/>
    </row>
    <row r="84" spans="2:12" x14ac:dyDescent="0.3">
      <c r="B84" s="209"/>
      <c r="C84" s="210"/>
      <c r="D84" s="211"/>
      <c r="E84" s="226" t="str">
        <f>IFERROR(IF(ISBLANK(C84),"",-'3. Admin expenses'!$E$31/'B. Lloyd''s charges'!$E$3),"")</f>
        <v/>
      </c>
      <c r="F84" s="213"/>
      <c r="G84" s="214"/>
      <c r="H84" s="214"/>
      <c r="I84" s="77">
        <f>SUM(F84:H84)</f>
        <v>0</v>
      </c>
      <c r="J84" s="214"/>
      <c r="K84" s="211"/>
      <c r="L84" s="79" t="str">
        <f>IFERROR((C84*SUM(D84:H84)-(C84*K84))/(C84*(1-J84)),"n.a.")</f>
        <v>n.a.</v>
      </c>
    </row>
    <row r="85" spans="2:12" x14ac:dyDescent="0.3">
      <c r="B85" s="209"/>
      <c r="C85" s="215"/>
      <c r="D85" s="216"/>
      <c r="E85" s="226" t="str">
        <f>IFERROR(IF(ISBLANK(C85),"",-'3. Admin expenses'!$E$31/'B. Lloyd''s charges'!$E$3),"")</f>
        <v/>
      </c>
      <c r="F85" s="217"/>
      <c r="G85" s="218"/>
      <c r="H85" s="218"/>
      <c r="I85" s="79">
        <f t="shared" ref="I85:I108" si="4">SUM(F85:H85)</f>
        <v>0</v>
      </c>
      <c r="J85" s="218"/>
      <c r="K85" s="216"/>
      <c r="L85" s="79" t="str">
        <f t="shared" ref="L85:L108" si="5">IFERROR((C85*SUM(D85:H85)-(C85*K85))/(C85*(1-J85)),"n.a.")</f>
        <v>n.a.</v>
      </c>
    </row>
    <row r="86" spans="2:12" x14ac:dyDescent="0.3">
      <c r="B86" s="209"/>
      <c r="C86" s="219"/>
      <c r="D86" s="220"/>
      <c r="E86" s="226" t="str">
        <f>IFERROR(IF(ISBLANK(C86),"",-'3. Admin expenses'!$E$31/'B. Lloyd''s charges'!$E$3),"")</f>
        <v/>
      </c>
      <c r="F86" s="221"/>
      <c r="G86" s="203"/>
      <c r="H86" s="203"/>
      <c r="I86" s="80">
        <f t="shared" si="4"/>
        <v>0</v>
      </c>
      <c r="J86" s="203"/>
      <c r="K86" s="220"/>
      <c r="L86" s="79" t="str">
        <f t="shared" si="5"/>
        <v>n.a.</v>
      </c>
    </row>
    <row r="87" spans="2:12" x14ac:dyDescent="0.3">
      <c r="B87" s="209"/>
      <c r="C87" s="215"/>
      <c r="D87" s="216"/>
      <c r="E87" s="226" t="str">
        <f>IFERROR(IF(ISBLANK(C87),"",-'3. Admin expenses'!$E$31/'B. Lloyd''s charges'!$E$3),"")</f>
        <v/>
      </c>
      <c r="F87" s="217"/>
      <c r="G87" s="218"/>
      <c r="H87" s="218"/>
      <c r="I87" s="79">
        <f t="shared" si="4"/>
        <v>0</v>
      </c>
      <c r="J87" s="218"/>
      <c r="K87" s="216"/>
      <c r="L87" s="79" t="str">
        <f t="shared" si="5"/>
        <v>n.a.</v>
      </c>
    </row>
    <row r="88" spans="2:12" x14ac:dyDescent="0.3">
      <c r="B88" s="209"/>
      <c r="C88" s="215"/>
      <c r="D88" s="216"/>
      <c r="E88" s="226" t="str">
        <f>IFERROR(IF(ISBLANK(C88),"",-'3. Admin expenses'!$E$31/'B. Lloyd''s charges'!$E$3),"")</f>
        <v/>
      </c>
      <c r="F88" s="217"/>
      <c r="G88" s="218"/>
      <c r="H88" s="218"/>
      <c r="I88" s="79">
        <f t="shared" si="4"/>
        <v>0</v>
      </c>
      <c r="J88" s="218"/>
      <c r="K88" s="216"/>
      <c r="L88" s="79" t="str">
        <f t="shared" si="5"/>
        <v>n.a.</v>
      </c>
    </row>
    <row r="89" spans="2:12" x14ac:dyDescent="0.3">
      <c r="B89" s="209"/>
      <c r="C89" s="219"/>
      <c r="D89" s="220"/>
      <c r="E89" s="226" t="str">
        <f>IFERROR(IF(ISBLANK(C89),"",-'3. Admin expenses'!$E$31/'B. Lloyd''s charges'!$E$3),"")</f>
        <v/>
      </c>
      <c r="F89" s="221"/>
      <c r="G89" s="203"/>
      <c r="H89" s="203"/>
      <c r="I89" s="80">
        <f t="shared" si="4"/>
        <v>0</v>
      </c>
      <c r="J89" s="203"/>
      <c r="K89" s="220"/>
      <c r="L89" s="79" t="str">
        <f t="shared" si="5"/>
        <v>n.a.</v>
      </c>
    </row>
    <row r="90" spans="2:12" x14ac:dyDescent="0.3">
      <c r="B90" s="209"/>
      <c r="C90" s="215"/>
      <c r="D90" s="216"/>
      <c r="E90" s="226" t="str">
        <f>IFERROR(IF(ISBLANK(C90),"",-'3. Admin expenses'!$E$31/'B. Lloyd''s charges'!$E$3),"")</f>
        <v/>
      </c>
      <c r="F90" s="217"/>
      <c r="G90" s="218"/>
      <c r="H90" s="218"/>
      <c r="I90" s="79">
        <f t="shared" si="4"/>
        <v>0</v>
      </c>
      <c r="J90" s="218"/>
      <c r="K90" s="216"/>
      <c r="L90" s="79" t="str">
        <f t="shared" si="5"/>
        <v>n.a.</v>
      </c>
    </row>
    <row r="91" spans="2:12" x14ac:dyDescent="0.3">
      <c r="B91" s="209"/>
      <c r="C91" s="219"/>
      <c r="D91" s="220"/>
      <c r="E91" s="226" t="str">
        <f>IFERROR(IF(ISBLANK(C91),"",-'3. Admin expenses'!$E$31/'B. Lloyd''s charges'!$E$3),"")</f>
        <v/>
      </c>
      <c r="F91" s="221"/>
      <c r="G91" s="203"/>
      <c r="H91" s="203"/>
      <c r="I91" s="80">
        <f t="shared" si="4"/>
        <v>0</v>
      </c>
      <c r="J91" s="203"/>
      <c r="K91" s="220"/>
      <c r="L91" s="79" t="str">
        <f t="shared" si="5"/>
        <v>n.a.</v>
      </c>
    </row>
    <row r="92" spans="2:12" x14ac:dyDescent="0.3">
      <c r="B92" s="209"/>
      <c r="C92" s="215"/>
      <c r="D92" s="216"/>
      <c r="E92" s="226" t="str">
        <f>IFERROR(IF(ISBLANK(C92),"",-'3. Admin expenses'!$E$31/'B. Lloyd''s charges'!$E$3),"")</f>
        <v/>
      </c>
      <c r="F92" s="217"/>
      <c r="G92" s="218"/>
      <c r="H92" s="218"/>
      <c r="I92" s="79">
        <f t="shared" si="4"/>
        <v>0</v>
      </c>
      <c r="J92" s="218"/>
      <c r="K92" s="216"/>
      <c r="L92" s="79" t="str">
        <f t="shared" si="5"/>
        <v>n.a.</v>
      </c>
    </row>
    <row r="93" spans="2:12" x14ac:dyDescent="0.3">
      <c r="B93" s="209"/>
      <c r="C93" s="219"/>
      <c r="D93" s="220"/>
      <c r="E93" s="226" t="str">
        <f>IFERROR(IF(ISBLANK(C93),"",-'3. Admin expenses'!$E$31/'B. Lloyd''s charges'!$E$3),"")</f>
        <v/>
      </c>
      <c r="F93" s="221"/>
      <c r="G93" s="203"/>
      <c r="H93" s="203"/>
      <c r="I93" s="80">
        <f t="shared" si="4"/>
        <v>0</v>
      </c>
      <c r="J93" s="203"/>
      <c r="K93" s="220"/>
      <c r="L93" s="79" t="str">
        <f t="shared" si="5"/>
        <v>n.a.</v>
      </c>
    </row>
    <row r="94" spans="2:12" x14ac:dyDescent="0.3">
      <c r="B94" s="209"/>
      <c r="C94" s="215"/>
      <c r="D94" s="216"/>
      <c r="E94" s="226" t="str">
        <f>IFERROR(IF(ISBLANK(C94),"",-'3. Admin expenses'!$E$31/'B. Lloyd''s charges'!$E$3),"")</f>
        <v/>
      </c>
      <c r="F94" s="217"/>
      <c r="G94" s="218"/>
      <c r="H94" s="218"/>
      <c r="I94" s="79">
        <f t="shared" si="4"/>
        <v>0</v>
      </c>
      <c r="J94" s="218"/>
      <c r="K94" s="216"/>
      <c r="L94" s="79" t="str">
        <f t="shared" si="5"/>
        <v>n.a.</v>
      </c>
    </row>
    <row r="95" spans="2:12" x14ac:dyDescent="0.3">
      <c r="B95" s="209"/>
      <c r="C95" s="219"/>
      <c r="D95" s="220"/>
      <c r="E95" s="226" t="str">
        <f>IFERROR(IF(ISBLANK(C95),"",-'3. Admin expenses'!$E$31/'B. Lloyd''s charges'!$E$3),"")</f>
        <v/>
      </c>
      <c r="F95" s="221"/>
      <c r="G95" s="203"/>
      <c r="H95" s="203"/>
      <c r="I95" s="80">
        <f t="shared" si="4"/>
        <v>0</v>
      </c>
      <c r="J95" s="203"/>
      <c r="K95" s="220"/>
      <c r="L95" s="79" t="str">
        <f t="shared" si="5"/>
        <v>n.a.</v>
      </c>
    </row>
    <row r="96" spans="2:12" x14ac:dyDescent="0.3">
      <c r="B96" s="209"/>
      <c r="C96" s="215"/>
      <c r="D96" s="216"/>
      <c r="E96" s="226" t="str">
        <f>IFERROR(IF(ISBLANK(C96),"",-'3. Admin expenses'!$E$31/'B. Lloyd''s charges'!$E$3),"")</f>
        <v/>
      </c>
      <c r="F96" s="217"/>
      <c r="G96" s="218"/>
      <c r="H96" s="218"/>
      <c r="I96" s="79">
        <f t="shared" si="4"/>
        <v>0</v>
      </c>
      <c r="J96" s="218"/>
      <c r="K96" s="216"/>
      <c r="L96" s="79" t="str">
        <f t="shared" si="5"/>
        <v>n.a.</v>
      </c>
    </row>
    <row r="97" spans="2:12" x14ac:dyDescent="0.3">
      <c r="B97" s="209"/>
      <c r="C97" s="219"/>
      <c r="D97" s="220"/>
      <c r="E97" s="226" t="str">
        <f>IFERROR(IF(ISBLANK(C97),"",-'3. Admin expenses'!$E$31/'B. Lloyd''s charges'!$E$3),"")</f>
        <v/>
      </c>
      <c r="F97" s="221"/>
      <c r="G97" s="203"/>
      <c r="H97" s="203"/>
      <c r="I97" s="80">
        <f t="shared" si="4"/>
        <v>0</v>
      </c>
      <c r="J97" s="203"/>
      <c r="K97" s="220"/>
      <c r="L97" s="79" t="str">
        <f t="shared" si="5"/>
        <v>n.a.</v>
      </c>
    </row>
    <row r="98" spans="2:12" x14ac:dyDescent="0.3">
      <c r="B98" s="209"/>
      <c r="C98" s="215"/>
      <c r="D98" s="216"/>
      <c r="E98" s="226" t="str">
        <f>IFERROR(IF(ISBLANK(C98),"",-'3. Admin expenses'!$E$31/'B. Lloyd''s charges'!$E$3),"")</f>
        <v/>
      </c>
      <c r="F98" s="217"/>
      <c r="G98" s="218"/>
      <c r="H98" s="218"/>
      <c r="I98" s="79">
        <f t="shared" si="4"/>
        <v>0</v>
      </c>
      <c r="J98" s="218"/>
      <c r="K98" s="216"/>
      <c r="L98" s="79" t="str">
        <f t="shared" si="5"/>
        <v>n.a.</v>
      </c>
    </row>
    <row r="99" spans="2:12" x14ac:dyDescent="0.3">
      <c r="B99" s="209"/>
      <c r="C99" s="219"/>
      <c r="D99" s="220"/>
      <c r="E99" s="226" t="str">
        <f>IFERROR(IF(ISBLANK(C99),"",-'3. Admin expenses'!$E$31/'B. Lloyd''s charges'!$E$3),"")</f>
        <v/>
      </c>
      <c r="F99" s="221"/>
      <c r="G99" s="203"/>
      <c r="H99" s="203"/>
      <c r="I99" s="80">
        <f t="shared" si="4"/>
        <v>0</v>
      </c>
      <c r="J99" s="203"/>
      <c r="K99" s="220"/>
      <c r="L99" s="79" t="str">
        <f t="shared" si="5"/>
        <v>n.a.</v>
      </c>
    </row>
    <row r="100" spans="2:12" x14ac:dyDescent="0.3">
      <c r="B100" s="209"/>
      <c r="C100" s="215"/>
      <c r="D100" s="216"/>
      <c r="E100" s="226" t="str">
        <f>IFERROR(IF(ISBLANK(C100),"",-'3. Admin expenses'!$E$31/'B. Lloyd''s charges'!$E$3),"")</f>
        <v/>
      </c>
      <c r="F100" s="217"/>
      <c r="G100" s="218"/>
      <c r="H100" s="218"/>
      <c r="I100" s="79">
        <f t="shared" si="4"/>
        <v>0</v>
      </c>
      <c r="J100" s="218"/>
      <c r="K100" s="216"/>
      <c r="L100" s="79" t="str">
        <f t="shared" si="5"/>
        <v>n.a.</v>
      </c>
    </row>
    <row r="101" spans="2:12" x14ac:dyDescent="0.3">
      <c r="B101" s="209"/>
      <c r="C101" s="219"/>
      <c r="D101" s="220"/>
      <c r="E101" s="226" t="str">
        <f>IFERROR(IF(ISBLANK(C101),"",-'3. Admin expenses'!$E$31/'B. Lloyd''s charges'!$E$3),"")</f>
        <v/>
      </c>
      <c r="F101" s="221"/>
      <c r="G101" s="203"/>
      <c r="H101" s="203"/>
      <c r="I101" s="80">
        <f t="shared" si="4"/>
        <v>0</v>
      </c>
      <c r="J101" s="203"/>
      <c r="K101" s="220"/>
      <c r="L101" s="79" t="str">
        <f t="shared" si="5"/>
        <v>n.a.</v>
      </c>
    </row>
    <row r="102" spans="2:12" x14ac:dyDescent="0.3">
      <c r="B102" s="209"/>
      <c r="C102" s="215"/>
      <c r="D102" s="216"/>
      <c r="E102" s="226" t="str">
        <f>IFERROR(IF(ISBLANK(C102),"",-'3. Admin expenses'!$E$31/'B. Lloyd''s charges'!$E$3),"")</f>
        <v/>
      </c>
      <c r="F102" s="217"/>
      <c r="G102" s="218"/>
      <c r="H102" s="218"/>
      <c r="I102" s="79">
        <f t="shared" si="4"/>
        <v>0</v>
      </c>
      <c r="J102" s="218"/>
      <c r="K102" s="216"/>
      <c r="L102" s="79" t="str">
        <f t="shared" si="5"/>
        <v>n.a.</v>
      </c>
    </row>
    <row r="103" spans="2:12" x14ac:dyDescent="0.3">
      <c r="B103" s="209"/>
      <c r="C103" s="219"/>
      <c r="D103" s="220"/>
      <c r="E103" s="226" t="str">
        <f>IFERROR(IF(ISBLANK(C103),"",-'3. Admin expenses'!$E$31/'B. Lloyd''s charges'!$E$3),"")</f>
        <v/>
      </c>
      <c r="F103" s="221"/>
      <c r="G103" s="203"/>
      <c r="H103" s="203"/>
      <c r="I103" s="80">
        <f t="shared" si="4"/>
        <v>0</v>
      </c>
      <c r="J103" s="203"/>
      <c r="K103" s="220"/>
      <c r="L103" s="79" t="str">
        <f t="shared" si="5"/>
        <v>n.a.</v>
      </c>
    </row>
    <row r="104" spans="2:12" x14ac:dyDescent="0.3">
      <c r="B104" s="209"/>
      <c r="C104" s="215"/>
      <c r="D104" s="216"/>
      <c r="E104" s="226" t="str">
        <f>IFERROR(IF(ISBLANK(C104),"",-'3. Admin expenses'!$E$31/'B. Lloyd''s charges'!$E$3),"")</f>
        <v/>
      </c>
      <c r="F104" s="217"/>
      <c r="G104" s="218"/>
      <c r="H104" s="218"/>
      <c r="I104" s="79">
        <f>SUM(F104:H104)</f>
        <v>0</v>
      </c>
      <c r="J104" s="218"/>
      <c r="K104" s="216"/>
      <c r="L104" s="79" t="str">
        <f t="shared" si="5"/>
        <v>n.a.</v>
      </c>
    </row>
    <row r="105" spans="2:12" x14ac:dyDescent="0.3">
      <c r="B105" s="209"/>
      <c r="C105" s="219"/>
      <c r="D105" s="220"/>
      <c r="E105" s="226" t="str">
        <f>IFERROR(IF(ISBLANK(C105),"",-'3. Admin expenses'!$E$31/'B. Lloyd''s charges'!$E$3),"")</f>
        <v/>
      </c>
      <c r="F105" s="221"/>
      <c r="G105" s="203"/>
      <c r="H105" s="203"/>
      <c r="I105" s="80">
        <f t="shared" si="4"/>
        <v>0</v>
      </c>
      <c r="J105" s="203"/>
      <c r="K105" s="220"/>
      <c r="L105" s="79" t="str">
        <f t="shared" si="5"/>
        <v>n.a.</v>
      </c>
    </row>
    <row r="106" spans="2:12" x14ac:dyDescent="0.3">
      <c r="B106" s="209"/>
      <c r="C106" s="215"/>
      <c r="D106" s="216"/>
      <c r="E106" s="226" t="str">
        <f>IFERROR(IF(ISBLANK(C106),"",-'3. Admin expenses'!$E$31/'B. Lloyd''s charges'!$E$3),"")</f>
        <v/>
      </c>
      <c r="F106" s="217"/>
      <c r="G106" s="218"/>
      <c r="H106" s="218"/>
      <c r="I106" s="79">
        <f t="shared" si="4"/>
        <v>0</v>
      </c>
      <c r="J106" s="218"/>
      <c r="K106" s="216"/>
      <c r="L106" s="79" t="str">
        <f t="shared" si="5"/>
        <v>n.a.</v>
      </c>
    </row>
    <row r="107" spans="2:12" x14ac:dyDescent="0.3">
      <c r="B107" s="209"/>
      <c r="C107" s="219"/>
      <c r="D107" s="220"/>
      <c r="E107" s="226" t="str">
        <f>IFERROR(IF(ISBLANK(C107),"",-'3. Admin expenses'!$E$31/'B. Lloyd''s charges'!$E$3),"")</f>
        <v/>
      </c>
      <c r="F107" s="221"/>
      <c r="G107" s="203"/>
      <c r="H107" s="203"/>
      <c r="I107" s="80">
        <f t="shared" si="4"/>
        <v>0</v>
      </c>
      <c r="J107" s="203"/>
      <c r="K107" s="220"/>
      <c r="L107" s="79" t="str">
        <f t="shared" si="5"/>
        <v>n.a.</v>
      </c>
    </row>
    <row r="108" spans="2:12" x14ac:dyDescent="0.3">
      <c r="B108" s="209"/>
      <c r="C108" s="222"/>
      <c r="D108" s="223"/>
      <c r="E108" s="226" t="str">
        <f>IFERROR(IF(ISBLANK(C108),"",-'3. Admin expenses'!$E$31/'B. Lloyd''s charges'!$E$3),"")</f>
        <v/>
      </c>
      <c r="F108" s="224"/>
      <c r="G108" s="225"/>
      <c r="H108" s="225"/>
      <c r="I108" s="81">
        <f t="shared" si="4"/>
        <v>0</v>
      </c>
      <c r="J108" s="225"/>
      <c r="K108" s="223"/>
      <c r="L108" s="79" t="str">
        <f t="shared" si="5"/>
        <v>n.a.</v>
      </c>
    </row>
    <row r="109" spans="2:12" ht="14.5" thickBot="1" x14ac:dyDescent="0.35">
      <c r="B109" s="82" t="s">
        <v>178</v>
      </c>
      <c r="C109" s="83">
        <f>ROUND(SUM(C84:C108),0)</f>
        <v>0</v>
      </c>
      <c r="D109" s="84">
        <f>-SUMPRODUCT(C84:C108,D84:D108)</f>
        <v>0</v>
      </c>
      <c r="E109" s="84">
        <f>-SUMPRODUCT(C84:C108,E84:E108)</f>
        <v>0</v>
      </c>
      <c r="F109" s="83">
        <f>-SUMPRODUCT(C84:C108,F84:F108)</f>
        <v>0</v>
      </c>
      <c r="G109" s="83">
        <f>-SUMPRODUCT(C84:C108,G84:G108)</f>
        <v>0</v>
      </c>
      <c r="H109" s="83">
        <f>-SUMPRODUCT(C84:C108,H84:H108)</f>
        <v>0</v>
      </c>
      <c r="I109" s="85" t="str">
        <f>IFERROR(-SUM(F109:H109)/C109,"n.a.")</f>
        <v>n.a.</v>
      </c>
      <c r="J109" s="84">
        <f>-SUMPRODUCT(C84:C108,J84:J108)</f>
        <v>0</v>
      </c>
      <c r="K109" s="84">
        <f>SUMPRODUCT(C84:C108,K84:K108)</f>
        <v>0</v>
      </c>
      <c r="L109" s="86" t="str">
        <f>IFERROR(-SUM(D109:H109,K109)/SUM(C109,J109),"-")</f>
        <v>-</v>
      </c>
    </row>
    <row r="110" spans="2:12" ht="14.5" thickTop="1" x14ac:dyDescent="0.3">
      <c r="B110" s="4"/>
      <c r="C110" s="4"/>
      <c r="D110" s="4"/>
      <c r="E110" s="4"/>
      <c r="F110" s="4"/>
      <c r="G110" s="4"/>
      <c r="H110" s="4"/>
    </row>
    <row r="111" spans="2:12" ht="20.25" customHeight="1" x14ac:dyDescent="0.3">
      <c r="B111" s="51" t="s">
        <v>179</v>
      </c>
      <c r="C111" s="52" t="str">
        <f>IF(C109-SUM('1. GWP risk location'!E102,'1. GWP risk location'!I102)=0,"Yes","No")</f>
        <v>Yes</v>
      </c>
      <c r="D111" s="4"/>
      <c r="E111" s="4"/>
      <c r="F111" s="4"/>
      <c r="G111" s="4"/>
      <c r="H111" s="4"/>
    </row>
    <row r="112" spans="2:12" ht="4.5" customHeight="1" x14ac:dyDescent="0.3">
      <c r="B112" s="4"/>
      <c r="C112" s="4"/>
      <c r="D112" s="4"/>
      <c r="E112" s="4"/>
      <c r="F112" s="4"/>
      <c r="G112" s="4"/>
      <c r="H112" s="4"/>
    </row>
    <row r="113" spans="2:8" ht="20.25" customHeight="1" x14ac:dyDescent="0.3">
      <c r="B113" s="51" t="s">
        <v>180</v>
      </c>
      <c r="C113" s="40" t="str">
        <f>IF(AND(E109-'3. Admin expenses'!E31&gt;-2,E109-'3. Admin expenses'!E31&lt;2),"Yes","No")</f>
        <v>No</v>
      </c>
      <c r="D113" s="4"/>
      <c r="E113" s="4"/>
      <c r="F113" s="4"/>
      <c r="G113" s="4"/>
      <c r="H113" s="4"/>
    </row>
  </sheetData>
  <sheetProtection algorithmName="SHA-512" hashValue="Xb0srsmtWkpP6A8DzpmbjSiVP738PRTqkxlzhern6FKslJBrnNBVkTJc9OCBPNzUetvrRo71om8TxNMsHNyeug==" saltValue="vgs6hwPVkhlncHstaXtyCA==" spinCount="100000" sheet="1" objects="1" scenarios="1"/>
  <mergeCells count="28">
    <mergeCell ref="B3:L3"/>
    <mergeCell ref="B5:L5"/>
    <mergeCell ref="B6:L6"/>
    <mergeCell ref="B7:L7"/>
    <mergeCell ref="L82:L83"/>
    <mergeCell ref="L12:L13"/>
    <mergeCell ref="B12:B13"/>
    <mergeCell ref="B47:B48"/>
    <mergeCell ref="C47:C48"/>
    <mergeCell ref="D47:D48"/>
    <mergeCell ref="E47:E48"/>
    <mergeCell ref="F47:I47"/>
    <mergeCell ref="J47:J48"/>
    <mergeCell ref="K47:K48"/>
    <mergeCell ref="L47:L48"/>
    <mergeCell ref="F12:I12"/>
    <mergeCell ref="C12:C13"/>
    <mergeCell ref="D12:D13"/>
    <mergeCell ref="E12:E13"/>
    <mergeCell ref="J12:J13"/>
    <mergeCell ref="K12:K13"/>
    <mergeCell ref="K82:K83"/>
    <mergeCell ref="B82:B83"/>
    <mergeCell ref="C82:C83"/>
    <mergeCell ref="D82:D83"/>
    <mergeCell ref="E82:E83"/>
    <mergeCell ref="F82:I82"/>
    <mergeCell ref="J82:J83"/>
  </mergeCells>
  <phoneticPr fontId="16" type="noConversion"/>
  <conditionalFormatting sqref="C76">
    <cfRule type="containsText" dxfId="13" priority="13" operator="containsText" text="Yes">
      <formula>NOT(ISERROR(SEARCH("Yes",C76)))</formula>
    </cfRule>
    <cfRule type="containsText" dxfId="12" priority="14" operator="containsText" text="No">
      <formula>NOT(ISERROR(SEARCH("No",C76)))</formula>
    </cfRule>
  </conditionalFormatting>
  <conditionalFormatting sqref="C111">
    <cfRule type="containsText" dxfId="11" priority="11" operator="containsText" text="Yes">
      <formula>NOT(ISERROR(SEARCH("Yes",C111)))</formula>
    </cfRule>
    <cfRule type="containsText" dxfId="10" priority="12" operator="containsText" text="No">
      <formula>NOT(ISERROR(SEARCH("No",C111)))</formula>
    </cfRule>
  </conditionalFormatting>
  <conditionalFormatting sqref="C41:E41">
    <cfRule type="containsText" dxfId="9" priority="15" operator="containsText" text="Yes">
      <formula>NOT(ISERROR(SEARCH("Yes",C41)))</formula>
    </cfRule>
    <cfRule type="containsText" dxfId="8" priority="16" operator="containsText" text="No">
      <formula>NOT(ISERROR(SEARCH("No",C41)))</formula>
    </cfRule>
  </conditionalFormatting>
  <conditionalFormatting sqref="C43:E43">
    <cfRule type="containsText" dxfId="7" priority="9" operator="containsText" text="Yes">
      <formula>NOT(ISERROR(SEARCH("Yes",C43)))</formula>
    </cfRule>
    <cfRule type="containsText" dxfId="6" priority="10" operator="containsText" text="No">
      <formula>NOT(ISERROR(SEARCH("No",C43)))</formula>
    </cfRule>
  </conditionalFormatting>
  <conditionalFormatting sqref="C78:E78">
    <cfRule type="containsText" dxfId="5" priority="3" operator="containsText" text="Yes">
      <formula>NOT(ISERROR(SEARCH("Yes",C78)))</formula>
    </cfRule>
    <cfRule type="containsText" dxfId="4" priority="4" operator="containsText" text="No">
      <formula>NOT(ISERROR(SEARCH("No",C78)))</formula>
    </cfRule>
  </conditionalFormatting>
  <conditionalFormatting sqref="C113:E113">
    <cfRule type="containsText" dxfId="3" priority="1" operator="containsText" text="Yes">
      <formula>NOT(ISERROR(SEARCH("Yes",C113)))</formula>
    </cfRule>
    <cfRule type="containsText" dxfId="2" priority="2" operator="containsText" text="No">
      <formula>NOT(ISERROR(SEARCH("No",C113)))</formula>
    </cfRule>
  </conditionalFormatting>
  <hyperlinks>
    <hyperlink ref="B4:L4" r:id="rId1" display="- For detailed information on Lloyd's classes of business click here" xr:uid="{0239650A-759F-4446-99D3-D90B2DE7C80D}"/>
    <hyperlink ref="B4" r:id="rId2" xr:uid="{2E6016C6-F78E-4FD3-820B-EDC4C48ACFB1}"/>
  </hyperlinks>
  <pageMargins left="0.7" right="0.7" top="0.75" bottom="0.75" header="0.3" footer="0.3"/>
  <pageSetup paperSize="9" scale="54" orientation="portrait" r:id="rId3"/>
  <headerFooter>
    <oddFooter>&amp;C_x000D_&amp;1#&amp;"Calibri"&amp;10&amp;K000000 Classification: Unclassified</oddFooter>
  </headerFooter>
  <rowBreaks count="3" manualBreakCount="3">
    <brk id="44" max="12" man="1"/>
    <brk id="79" max="12" man="1"/>
    <brk id="114" max="12" man="1"/>
  </rowBreaks>
  <ignoredErrors>
    <ignoredError sqref="C10 C45 C80" unlockedFormula="1"/>
    <ignoredError sqref="I14 I15:I33" formulaRange="1"/>
    <ignoredError sqref="I39" 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9310AAE-24A8-47A5-BAF8-F077EF69666D}">
          <x14:formula1>
            <xm:f>Dropdowns!$I$2:$I$66</xm:f>
          </x14:formula1>
          <xm:sqref>B84:B108 B14:B38 B49:B73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23B19-796D-4E59-81F0-54ECA838794F}">
  <sheetPr>
    <tabColor theme="4"/>
    <pageSetUpPr autoPageBreaks="0"/>
  </sheetPr>
  <dimension ref="F13:T70"/>
  <sheetViews>
    <sheetView showGridLines="0" tabSelected="1" workbookViewId="0">
      <selection activeCell="K34" sqref="K34"/>
    </sheetView>
  </sheetViews>
  <sheetFormatPr defaultRowHeight="14.5" x14ac:dyDescent="0.35"/>
  <sheetData>
    <row r="13" spans="6:20" ht="15" thickBot="1" x14ac:dyDescent="0.4"/>
    <row r="14" spans="6:20" x14ac:dyDescent="0.35">
      <c r="F14" s="268" t="s">
        <v>35</v>
      </c>
      <c r="G14" s="269"/>
      <c r="H14" s="269"/>
      <c r="I14" s="269"/>
      <c r="J14" s="269"/>
      <c r="K14" s="269"/>
      <c r="L14" s="269"/>
      <c r="M14" s="269"/>
      <c r="N14" s="269"/>
      <c r="O14" s="269"/>
      <c r="P14" s="269"/>
      <c r="Q14" s="269"/>
      <c r="R14" s="269"/>
      <c r="S14" s="269"/>
      <c r="T14" s="270"/>
    </row>
    <row r="15" spans="6:20" x14ac:dyDescent="0.35">
      <c r="F15" s="271"/>
      <c r="G15" s="272"/>
      <c r="H15" s="272"/>
      <c r="I15" s="272"/>
      <c r="J15" s="272"/>
      <c r="K15" s="272"/>
      <c r="L15" s="272"/>
      <c r="M15" s="272"/>
      <c r="N15" s="272"/>
      <c r="O15" s="272"/>
      <c r="P15" s="272"/>
      <c r="Q15" s="272"/>
      <c r="R15" s="272"/>
      <c r="S15" s="272"/>
      <c r="T15" s="273"/>
    </row>
    <row r="16" spans="6:20" x14ac:dyDescent="0.35">
      <c r="F16" s="271"/>
      <c r="G16" s="272"/>
      <c r="H16" s="272"/>
      <c r="I16" s="272"/>
      <c r="J16" s="272"/>
      <c r="K16" s="272"/>
      <c r="L16" s="272"/>
      <c r="M16" s="272"/>
      <c r="N16" s="272"/>
      <c r="O16" s="272"/>
      <c r="P16" s="272"/>
      <c r="Q16" s="272"/>
      <c r="R16" s="272"/>
      <c r="S16" s="272"/>
      <c r="T16" s="273"/>
    </row>
    <row r="17" spans="6:20" x14ac:dyDescent="0.35">
      <c r="F17" s="271"/>
      <c r="G17" s="272"/>
      <c r="H17" s="272"/>
      <c r="I17" s="272"/>
      <c r="J17" s="272"/>
      <c r="K17" s="272"/>
      <c r="L17" s="272"/>
      <c r="M17" s="272"/>
      <c r="N17" s="272"/>
      <c r="O17" s="272"/>
      <c r="P17" s="272"/>
      <c r="Q17" s="272"/>
      <c r="R17" s="272"/>
      <c r="S17" s="272"/>
      <c r="T17" s="273"/>
    </row>
    <row r="18" spans="6:20" x14ac:dyDescent="0.35">
      <c r="F18" s="271"/>
      <c r="G18" s="272"/>
      <c r="H18" s="272"/>
      <c r="I18" s="272"/>
      <c r="J18" s="272"/>
      <c r="K18" s="272"/>
      <c r="L18" s="272"/>
      <c r="M18" s="272"/>
      <c r="N18" s="272"/>
      <c r="O18" s="272"/>
      <c r="P18" s="272"/>
      <c r="Q18" s="272"/>
      <c r="R18" s="272"/>
      <c r="S18" s="272"/>
      <c r="T18" s="273"/>
    </row>
    <row r="19" spans="6:20" x14ac:dyDescent="0.35">
      <c r="F19" s="271"/>
      <c r="G19" s="272"/>
      <c r="H19" s="272"/>
      <c r="I19" s="272"/>
      <c r="J19" s="272"/>
      <c r="K19" s="272"/>
      <c r="L19" s="272"/>
      <c r="M19" s="272"/>
      <c r="N19" s="272"/>
      <c r="O19" s="272"/>
      <c r="P19" s="272"/>
      <c r="Q19" s="272"/>
      <c r="R19" s="272"/>
      <c r="S19" s="272"/>
      <c r="T19" s="273"/>
    </row>
    <row r="20" spans="6:20" ht="15" thickBot="1" x14ac:dyDescent="0.4">
      <c r="F20" s="274"/>
      <c r="G20" s="275"/>
      <c r="H20" s="275"/>
      <c r="I20" s="275"/>
      <c r="J20" s="275"/>
      <c r="K20" s="275"/>
      <c r="L20" s="275"/>
      <c r="M20" s="275"/>
      <c r="N20" s="275"/>
      <c r="O20" s="275"/>
      <c r="P20" s="275"/>
      <c r="Q20" s="275"/>
      <c r="R20" s="275"/>
      <c r="S20" s="275"/>
      <c r="T20" s="276"/>
    </row>
    <row r="70" spans="12:12" x14ac:dyDescent="0.35">
      <c r="L70" s="19"/>
    </row>
  </sheetData>
  <sheetProtection algorithmName="SHA-512" hashValue="WmRKoRLeiBaqEcMYiQsegQknfgvJWL+eMsaQ7jhUu/5MCbgpC+phpZCYsx+B0t0OlyHM/ADQU8jpEnLjvRFkzQ==" saltValue="oIisP4aEyD/iJr6/3ARt4g==" spinCount="100000" sheet="1" objects="1" scenarios="1"/>
  <mergeCells count="1">
    <mergeCell ref="F14:T20"/>
  </mergeCells>
  <pageMargins left="0.7" right="0.7" top="0.75" bottom="0.75" header="0.3" footer="0.3"/>
  <pageSetup paperSize="9" orientation="portrait" r:id="rId1"/>
  <headerFooter>
    <oddFooter>&amp;C_x000D_&amp;1#&amp;"Calibri"&amp;10&amp;K000000 Classification: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F649-24C6-4A29-843C-09BF553A4259}">
  <sheetPr>
    <pageSetUpPr autoPageBreaks="0"/>
  </sheetPr>
  <dimension ref="B2:N32"/>
  <sheetViews>
    <sheetView showGridLines="0" zoomScaleNormal="100" workbookViewId="0">
      <selection activeCell="E12" sqref="E12"/>
    </sheetView>
  </sheetViews>
  <sheetFormatPr defaultColWidth="9.1796875" defaultRowHeight="14" x14ac:dyDescent="0.3"/>
  <cols>
    <col min="1" max="1" width="1.453125" style="1" customWidth="1"/>
    <col min="2" max="2" width="43.7265625" style="1" customWidth="1"/>
    <col min="3" max="5" width="19.1796875" style="1" customWidth="1"/>
    <col min="6" max="6" width="1.453125" style="4" customWidth="1"/>
    <col min="7" max="7" width="19.1796875" style="1" customWidth="1"/>
    <col min="8" max="8" width="1.453125" style="1" customWidth="1"/>
    <col min="9" max="9" width="33.54296875" style="1" bestFit="1" customWidth="1"/>
    <col min="10" max="16384" width="9.1796875" style="1"/>
  </cols>
  <sheetData>
    <row r="2" spans="2:9" s="12" customFormat="1" ht="19" customHeight="1" x14ac:dyDescent="0.3">
      <c r="B2" s="31" t="s">
        <v>181</v>
      </c>
      <c r="C2" s="27">
        <f>IF(ISBLANK(Overview!$E$16),"Year 1",Overview!$E$16)</f>
        <v>2026</v>
      </c>
      <c r="D2" s="32">
        <f>IFERROR(C2+1,"Year 2")</f>
        <v>2027</v>
      </c>
      <c r="E2" s="32">
        <f>IFERROR(D2+1,"Year 3")</f>
        <v>2028</v>
      </c>
      <c r="F2" s="33"/>
      <c r="G2" s="32" t="s">
        <v>182</v>
      </c>
    </row>
    <row r="3" spans="2:9" x14ac:dyDescent="0.3">
      <c r="B3" s="35" t="s">
        <v>183</v>
      </c>
      <c r="C3" s="72">
        <f>('1. GWP risk location'!C102+'1. GWP risk location'!G102)</f>
        <v>0</v>
      </c>
      <c r="D3" s="72">
        <f>('1. GWP risk location'!D102+'1. GWP risk location'!H102)</f>
        <v>0</v>
      </c>
      <c r="E3" s="72">
        <f>('1. GWP risk location'!E102+'1. GWP risk location'!I102)</f>
        <v>0</v>
      </c>
      <c r="F3" s="72"/>
      <c r="G3" s="72">
        <f>SUM(C3:E3)</f>
        <v>0</v>
      </c>
    </row>
    <row r="4" spans="2:9" x14ac:dyDescent="0.3">
      <c r="B4" s="89" t="s">
        <v>184</v>
      </c>
      <c r="C4" s="90">
        <f>'4. GWP CoB'!$J$39</f>
        <v>0</v>
      </c>
      <c r="D4" s="90">
        <f>'4. GWP CoB'!J74</f>
        <v>0</v>
      </c>
      <c r="E4" s="90">
        <f>'4. GWP CoB'!J109</f>
        <v>0</v>
      </c>
      <c r="F4" s="72"/>
      <c r="G4" s="91">
        <f>SUM(C4:E4)</f>
        <v>0</v>
      </c>
    </row>
    <row r="5" spans="2:9" x14ac:dyDescent="0.3">
      <c r="B5" s="35" t="s">
        <v>185</v>
      </c>
      <c r="C5" s="72">
        <f>C3+C4</f>
        <v>0</v>
      </c>
      <c r="D5" s="72">
        <f>D3+D4</f>
        <v>0</v>
      </c>
      <c r="E5" s="72">
        <f>E3+E4</f>
        <v>0</v>
      </c>
      <c r="F5" s="72"/>
      <c r="G5" s="72">
        <f>SUM(C5:E5)</f>
        <v>0</v>
      </c>
    </row>
    <row r="6" spans="2:9" ht="3.75" customHeight="1" x14ac:dyDescent="0.35">
      <c r="B6" s="92"/>
      <c r="C6" s="72"/>
      <c r="D6" s="72"/>
      <c r="E6" s="72"/>
      <c r="F6" s="72"/>
      <c r="G6" s="72"/>
    </row>
    <row r="7" spans="2:9" x14ac:dyDescent="0.3">
      <c r="B7" s="35" t="s">
        <v>186</v>
      </c>
      <c r="C7" s="72">
        <f>SUM('4. GWP CoB'!F39:H39)</f>
        <v>0</v>
      </c>
      <c r="D7" s="72">
        <f>SUM('4. GWP CoB'!F74:H74)</f>
        <v>0</v>
      </c>
      <c r="E7" s="72">
        <f>SUM('4. GWP CoB'!F109:H109)</f>
        <v>0</v>
      </c>
      <c r="F7" s="72"/>
      <c r="G7" s="72">
        <f>SUM(C7:E7)</f>
        <v>0</v>
      </c>
    </row>
    <row r="8" spans="2:9" x14ac:dyDescent="0.3">
      <c r="B8" s="93" t="s">
        <v>187</v>
      </c>
      <c r="C8" s="91">
        <f>'4. GWP CoB'!K39</f>
        <v>0</v>
      </c>
      <c r="D8" s="91">
        <f>'4. GWP CoB'!K74</f>
        <v>0</v>
      </c>
      <c r="E8" s="91">
        <f>'4. GWP CoB'!K109</f>
        <v>0</v>
      </c>
      <c r="F8" s="72"/>
      <c r="G8" s="91">
        <f t="shared" ref="G8:G15" si="0">SUM(C8:E8)</f>
        <v>0</v>
      </c>
    </row>
    <row r="9" spans="2:9" x14ac:dyDescent="0.3">
      <c r="B9" s="124" t="s">
        <v>188</v>
      </c>
      <c r="C9" s="125">
        <f>SUM(C7:C8)</f>
        <v>0</v>
      </c>
      <c r="D9" s="125">
        <f>SUM(D7:D8)</f>
        <v>0</v>
      </c>
      <c r="E9" s="125">
        <f>SUM(E7:E8)</f>
        <v>0</v>
      </c>
      <c r="F9" s="72"/>
      <c r="G9" s="125">
        <f t="shared" si="0"/>
        <v>0</v>
      </c>
    </row>
    <row r="10" spans="2:9" ht="3.75" customHeight="1" x14ac:dyDescent="0.35">
      <c r="B10" s="92"/>
      <c r="C10" s="72"/>
      <c r="D10" s="72"/>
      <c r="E10" s="72"/>
      <c r="F10" s="72"/>
      <c r="G10" s="72">
        <f t="shared" si="0"/>
        <v>0</v>
      </c>
    </row>
    <row r="11" spans="2:9" x14ac:dyDescent="0.3">
      <c r="B11" s="94" t="s">
        <v>189</v>
      </c>
      <c r="C11" s="72">
        <f>'4. GWP CoB'!D39</f>
        <v>0</v>
      </c>
      <c r="D11" s="95">
        <f>'4. GWP CoB'!D74</f>
        <v>0</v>
      </c>
      <c r="E11" s="95">
        <f>'4. GWP CoB'!D109</f>
        <v>0</v>
      </c>
      <c r="F11" s="72"/>
      <c r="G11" s="72">
        <f t="shared" si="0"/>
        <v>0</v>
      </c>
    </row>
    <row r="12" spans="2:9" x14ac:dyDescent="0.3">
      <c r="B12" s="35" t="s">
        <v>169</v>
      </c>
      <c r="C12" s="72">
        <f>'3. Admin expenses'!C31</f>
        <v>-283</v>
      </c>
      <c r="D12" s="72">
        <f>'3. Admin expenses'!D31</f>
        <v>-83</v>
      </c>
      <c r="E12" s="72">
        <f>'3. Admin expenses'!E31</f>
        <v>-83</v>
      </c>
      <c r="F12" s="72"/>
      <c r="G12" s="72">
        <f t="shared" si="0"/>
        <v>-449</v>
      </c>
      <c r="I12" s="12"/>
    </row>
    <row r="13" spans="2:9" x14ac:dyDescent="0.3">
      <c r="B13" s="35" t="s">
        <v>190</v>
      </c>
      <c r="C13" s="227"/>
      <c r="D13" s="227"/>
      <c r="E13" s="227"/>
      <c r="F13" s="72"/>
      <c r="G13" s="72">
        <f t="shared" si="0"/>
        <v>0</v>
      </c>
    </row>
    <row r="14" spans="2:9" ht="3.75" customHeight="1" x14ac:dyDescent="0.3">
      <c r="B14" s="35"/>
      <c r="C14" s="72"/>
      <c r="D14" s="72"/>
      <c r="E14" s="72"/>
      <c r="F14" s="72"/>
      <c r="G14" s="72">
        <f t="shared" si="0"/>
        <v>0</v>
      </c>
    </row>
    <row r="15" spans="2:9" ht="14.5" thickBot="1" x14ac:dyDescent="0.35">
      <c r="B15" s="96" t="s">
        <v>191</v>
      </c>
      <c r="C15" s="97">
        <f>C5+C9+SUM(C11:C13)</f>
        <v>-283</v>
      </c>
      <c r="D15" s="97">
        <f>D5+D9+SUM(D11:D13)</f>
        <v>-83</v>
      </c>
      <c r="E15" s="97">
        <f>E5+E9+SUM(E11:E13)</f>
        <v>-83</v>
      </c>
      <c r="F15" s="98"/>
      <c r="G15" s="97">
        <f t="shared" si="0"/>
        <v>-449</v>
      </c>
    </row>
    <row r="16" spans="2:9" ht="14.5" thickTop="1" x14ac:dyDescent="0.3"/>
    <row r="17" spans="2:14" s="12" customFormat="1" ht="19" customHeight="1" x14ac:dyDescent="0.3">
      <c r="B17" s="31" t="s">
        <v>192</v>
      </c>
      <c r="C17" s="27">
        <f>IF(ISBLANK(Overview!$E$16),"Year 1",Overview!$E$16)</f>
        <v>2026</v>
      </c>
      <c r="D17" s="32">
        <f>IFERROR(C17+1,"Year 2")</f>
        <v>2027</v>
      </c>
      <c r="E17" s="32">
        <f>IFERROR(D17+1,"Year 3")</f>
        <v>2028</v>
      </c>
      <c r="F17" s="33"/>
      <c r="G17" s="145" t="s">
        <v>193</v>
      </c>
    </row>
    <row r="18" spans="2:14" x14ac:dyDescent="0.3">
      <c r="B18" s="35" t="s">
        <v>194</v>
      </c>
      <c r="C18" s="99" t="str">
        <f>IFERROR(-C9/$C$5,"-")</f>
        <v>-</v>
      </c>
      <c r="D18" s="99" t="str">
        <f>IFERROR(-D9/D5,"-")</f>
        <v>-</v>
      </c>
      <c r="E18" s="99" t="str">
        <f>IFERROR(-E9/E5,"-")</f>
        <v>-</v>
      </c>
      <c r="F18" s="10"/>
      <c r="G18" s="99" t="str">
        <f>IFERROR(-G9/G5,"-")</f>
        <v>-</v>
      </c>
    </row>
    <row r="19" spans="2:14" x14ac:dyDescent="0.3">
      <c r="B19" s="35" t="s">
        <v>195</v>
      </c>
      <c r="C19" s="99" t="str">
        <f>IFERROR(-C11/$C$5,"-")</f>
        <v>-</v>
      </c>
      <c r="D19" s="99" t="str">
        <f>IFERROR(-D11/D5,"-")</f>
        <v>-</v>
      </c>
      <c r="E19" s="99" t="str">
        <f>IFERROR(-E11/E5,"-")</f>
        <v>-</v>
      </c>
      <c r="F19" s="10"/>
      <c r="G19" s="99" t="str">
        <f>IFERROR(-G11/G5,"-")</f>
        <v>-</v>
      </c>
    </row>
    <row r="20" spans="2:14" x14ac:dyDescent="0.3">
      <c r="B20" s="35" t="s">
        <v>196</v>
      </c>
      <c r="C20" s="99" t="str">
        <f>IFERROR((-C12/C5),"-")</f>
        <v>-</v>
      </c>
      <c r="D20" s="99" t="str">
        <f>IFERROR((-D12/D5),"-")</f>
        <v>-</v>
      </c>
      <c r="E20" s="99" t="str">
        <f>IFERROR((-E12/E5),"-")</f>
        <v>-</v>
      </c>
      <c r="F20" s="10"/>
      <c r="G20" s="99" t="str">
        <f>IFERROR((-G12/G5),"-")</f>
        <v>-</v>
      </c>
    </row>
    <row r="21" spans="2:14" ht="4.5" customHeight="1" x14ac:dyDescent="0.35">
      <c r="B21" s="92"/>
      <c r="C21" s="99"/>
      <c r="D21" s="99"/>
      <c r="E21" s="99"/>
      <c r="F21" s="10"/>
      <c r="G21" s="99"/>
    </row>
    <row r="22" spans="2:14" ht="14.5" thickBot="1" x14ac:dyDescent="0.35">
      <c r="B22" s="96" t="s">
        <v>197</v>
      </c>
      <c r="C22" s="100">
        <f>SUM(C18:C21)</f>
        <v>0</v>
      </c>
      <c r="D22" s="100">
        <f>SUM(D18:D21)</f>
        <v>0</v>
      </c>
      <c r="E22" s="100">
        <f>SUM(E18:E21)</f>
        <v>0</v>
      </c>
      <c r="F22" s="157"/>
      <c r="G22" s="100">
        <f>SUM(G18:G21)</f>
        <v>0</v>
      </c>
    </row>
    <row r="23" spans="2:14" ht="15" thickTop="1" x14ac:dyDescent="0.35">
      <c r="B23" s="30"/>
      <c r="C23" s="11"/>
      <c r="D23" s="11"/>
      <c r="E23" s="11"/>
      <c r="F23" s="11"/>
      <c r="G23" s="10"/>
    </row>
    <row r="24" spans="2:14" x14ac:dyDescent="0.3">
      <c r="B24" s="4"/>
      <c r="C24" s="10"/>
      <c r="D24" s="10"/>
      <c r="E24" s="10"/>
      <c r="F24" s="10"/>
      <c r="G24" s="10"/>
    </row>
    <row r="25" spans="2:14" x14ac:dyDescent="0.3">
      <c r="B25" s="2"/>
      <c r="C25" s="2"/>
      <c r="D25" s="2"/>
      <c r="E25" s="2"/>
      <c r="F25" s="9"/>
      <c r="G25" s="10"/>
      <c r="H25" s="10"/>
      <c r="I25" s="10"/>
      <c r="J25" s="10"/>
      <c r="K25" s="10"/>
      <c r="L25" s="10"/>
      <c r="M25" s="10"/>
      <c r="N25" s="10"/>
    </row>
    <row r="26" spans="2:14" x14ac:dyDescent="0.3">
      <c r="G26" s="10"/>
      <c r="H26" s="10"/>
      <c r="I26" s="10"/>
      <c r="J26" s="10"/>
      <c r="K26" s="10"/>
      <c r="L26" s="10"/>
      <c r="M26" s="10"/>
      <c r="N26" s="10"/>
    </row>
    <row r="27" spans="2:14" x14ac:dyDescent="0.3">
      <c r="G27" s="10"/>
      <c r="H27" s="10"/>
      <c r="I27" s="10"/>
      <c r="J27" s="10"/>
      <c r="K27" s="10"/>
      <c r="L27" s="10"/>
      <c r="M27" s="10"/>
      <c r="N27" s="10"/>
    </row>
    <row r="28" spans="2:14" x14ac:dyDescent="0.3">
      <c r="G28" s="10"/>
      <c r="H28" s="10"/>
      <c r="I28" s="10"/>
      <c r="J28" s="10"/>
      <c r="K28" s="10"/>
      <c r="L28" s="10"/>
      <c r="M28" s="10"/>
      <c r="N28" s="10"/>
    </row>
    <row r="29" spans="2:14" x14ac:dyDescent="0.3">
      <c r="G29" s="10"/>
      <c r="H29" s="10"/>
      <c r="I29" s="10"/>
      <c r="J29" s="10"/>
      <c r="K29" s="10"/>
      <c r="L29" s="10"/>
      <c r="M29" s="10"/>
      <c r="N29" s="10"/>
    </row>
    <row r="30" spans="2:14" x14ac:dyDescent="0.3">
      <c r="G30" s="10"/>
      <c r="H30" s="10"/>
      <c r="I30" s="10"/>
      <c r="J30" s="10"/>
      <c r="K30" s="10"/>
      <c r="L30" s="10"/>
      <c r="M30" s="10"/>
      <c r="N30" s="10"/>
    </row>
    <row r="31" spans="2:14" x14ac:dyDescent="0.3">
      <c r="G31" s="10"/>
      <c r="H31" s="10"/>
      <c r="I31" s="10"/>
      <c r="J31" s="10"/>
      <c r="K31" s="10"/>
      <c r="L31" s="10"/>
      <c r="M31" s="10"/>
      <c r="N31" s="10"/>
    </row>
    <row r="32" spans="2:14" x14ac:dyDescent="0.3">
      <c r="G32" s="10"/>
      <c r="H32" s="10"/>
      <c r="I32" s="10"/>
      <c r="J32" s="10"/>
      <c r="K32" s="10"/>
      <c r="L32" s="10"/>
      <c r="M32" s="10"/>
      <c r="N32" s="10"/>
    </row>
  </sheetData>
  <sheetProtection algorithmName="SHA-512" hashValue="/ne0HKC2Hv2ZGwLgyU0kd3wy43xQUyd9ymud9UHK66wVlv/9I503Mklc4WiJJDfEe9jyj1RDctdshpmH80MoBw==" saltValue="Lnmeg/64MJP0WpmA4SijVg==" spinCount="100000" sheet="1" objects="1" scenarios="1"/>
  <pageMargins left="0.7" right="0.7" top="0.75" bottom="0.75" header="0.3" footer="0.3"/>
  <pageSetup paperSize="9" scale="86" orientation="portrait" r:id="rId1"/>
  <headerFooter>
    <oddFooter>&amp;C_x000D_&amp;1#&amp;"Calibri"&amp;10&amp;K000000 Classification: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mmary xmlns="acd7c9d8-6fd4-4146-986c-0052992caa11" xsi:nil="true"/>
    <_ip_UnifiedCompliancePolicyUIAction xmlns="http://schemas.microsoft.com/sharepoint/v3" xsi:nil="true"/>
    <_ip_UnifiedCompliancePolicyProperties xmlns="http://schemas.microsoft.com/sharepoint/v3" xsi:nil="true"/>
    <lcf76f155ced4ddcb4097134ff3c332f xmlns="acd7c9d8-6fd4-4146-986c-0052992caa11">
      <Terms xmlns="http://schemas.microsoft.com/office/infopath/2007/PartnerControls"/>
    </lcf76f155ced4ddcb4097134ff3c332f>
    <TaxCatchAll xmlns="bf5c3ea4-a7c3-44ea-9954-f9c58288dd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92EAE0EC61DC4B89C7F3175EE6ADAE" ma:contentTypeVersion="20" ma:contentTypeDescription="Create a new document." ma:contentTypeScope="" ma:versionID="5532d9aa99bf128ea6177138c87f0e46">
  <xsd:schema xmlns:xsd="http://www.w3.org/2001/XMLSchema" xmlns:xs="http://www.w3.org/2001/XMLSchema" xmlns:p="http://schemas.microsoft.com/office/2006/metadata/properties" xmlns:ns1="http://schemas.microsoft.com/sharepoint/v3" xmlns:ns2="acd7c9d8-6fd4-4146-986c-0052992caa11" xmlns:ns3="bf5c3ea4-a7c3-44ea-9954-f9c58288dd65" targetNamespace="http://schemas.microsoft.com/office/2006/metadata/properties" ma:root="true" ma:fieldsID="62c9ec099c8800a2cf019da6687db59a" ns1:_="" ns2:_="" ns3:_="">
    <xsd:import namespace="http://schemas.microsoft.com/sharepoint/v3"/>
    <xsd:import namespace="acd7c9d8-6fd4-4146-986c-0052992caa11"/>
    <xsd:import namespace="bf5c3ea4-a7c3-44ea-9954-f9c58288dd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Summary"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d7c9d8-6fd4-4146-986c-0052992ca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Summary" ma:index="14" nillable="true" ma:displayName="Summary" ma:format="Dropdown" ma:internalName="Summary">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c3ea4-a7c3-44ea-9954-f9c58288dd6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f5acf15-1df3-4af6-8787-03dd31fead06}" ma:internalName="TaxCatchAll" ma:showField="CatchAllData" ma:web="bf5c3ea4-a7c3-44ea-9954-f9c58288dd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22776-BA20-48EE-A7E3-EDECED918404}">
  <ds:schemaRefs>
    <ds:schemaRef ds:uri="http://schemas.openxmlformats.org/package/2006/metadata/core-properties"/>
    <ds:schemaRef ds:uri="bf5c3ea4-a7c3-44ea-9954-f9c58288dd65"/>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acd7c9d8-6fd4-4146-986c-0052992caa11"/>
    <ds:schemaRef ds:uri="http://schemas.microsoft.com/sharepoint/v3"/>
    <ds:schemaRef ds:uri="http://purl.org/dc/dcmitype/"/>
  </ds:schemaRefs>
</ds:datastoreItem>
</file>

<file path=customXml/itemProps2.xml><?xml version="1.0" encoding="utf-8"?>
<ds:datastoreItem xmlns:ds="http://schemas.openxmlformats.org/officeDocument/2006/customXml" ds:itemID="{D342EEBA-7B15-451B-98B2-8D7B77B35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d7c9d8-6fd4-4146-986c-0052992caa11"/>
    <ds:schemaRef ds:uri="bf5c3ea4-a7c3-44ea-9954-f9c58288d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D9FE61-A6BF-4DAB-B2A3-6367E2DE2F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Disclaimer</vt:lpstr>
      <vt:lpstr>Overview</vt:lpstr>
      <vt:lpstr>Inputs</vt:lpstr>
      <vt:lpstr>1. GWP risk location</vt:lpstr>
      <vt:lpstr>2. Distribution channel</vt:lpstr>
      <vt:lpstr>3. Admin expenses</vt:lpstr>
      <vt:lpstr>4. GWP CoB</vt:lpstr>
      <vt:lpstr>Output</vt:lpstr>
      <vt:lpstr>A. YOA P&amp;L</vt:lpstr>
      <vt:lpstr>B. Lloyd's charges</vt:lpstr>
      <vt:lpstr>Dropdowns</vt:lpstr>
      <vt:lpstr>'1. GWP risk location'!Print_Area</vt:lpstr>
      <vt:lpstr>'2. Distribution channel'!Print_Area</vt:lpstr>
      <vt:lpstr>'3. Admin expenses'!Print_Area</vt:lpstr>
      <vt:lpstr>'4. GWP CoB'!Print_Area</vt:lpstr>
      <vt:lpstr>'A. YOA P&amp;L'!Print_Area</vt:lpstr>
      <vt:lpstr>'B. Lloyd''s charges'!Print_Area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Upson, David</dc:creator>
  <cp:keywords/>
  <dc:description/>
  <cp:lastModifiedBy>Allen, Emma</cp:lastModifiedBy>
  <cp:revision/>
  <dcterms:created xsi:type="dcterms:W3CDTF">2021-09-29T13:13:06Z</dcterms:created>
  <dcterms:modified xsi:type="dcterms:W3CDTF">2025-02-13T14:47:34Z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0x0101002492EAE0EC61DC4B89C7F3175EE6ADAE</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2024-10-09T08:59:22Z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5825406a-776c-4787-97a1-1a35f5e160e4</vt:lpwstr>
  </property>
  <property fmtid="{D5CDD505-2E9C-101B-9397-08002B2CF9AE}" pid="10" name="MSIP_Label_d9d4eac9-bab1-4863-b7e6-52e5c519cf63_ContentBits">
    <vt:lpwstr>2</vt:lpwstr>
  </property>
</Properties>
</file>